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filterPrivacy="1" defaultThemeVersion="124226"/>
  <xr:revisionPtr revIDLastSave="0" documentId="13_ncr:1_{375CD6F8-6A5E-4D1C-A438-2A242A39F805}" xr6:coauthVersionLast="36" xr6:coauthVersionMax="36" xr10:uidLastSave="{00000000-0000-0000-0000-000000000000}"/>
  <bookViews>
    <workbookView xWindow="240" yWindow="645" windowWidth="14805" windowHeight="7470" tabRatio="613" xr2:uid="{00000000-000D-0000-FFFF-FFFF00000000}"/>
  </bookViews>
  <sheets>
    <sheet name="ПО " sheetId="1" r:id="rId1"/>
    <sheet name="Январь 2020" sheetId="41" r:id="rId2"/>
    <sheet name="Февраль 2020" sheetId="42" r:id="rId3"/>
    <sheet name="Март 2020" sheetId="43" r:id="rId4"/>
    <sheet name="Апрель 2020" sheetId="44" r:id="rId5"/>
    <sheet name="Май 2020" sheetId="45" r:id="rId6"/>
    <sheet name="Июнь 2020" sheetId="46" r:id="rId7"/>
    <sheet name="Июль 2020" sheetId="47" r:id="rId8"/>
    <sheet name="Август 2020" sheetId="48" r:id="rId9"/>
    <sheet name="Сентябрь 2020" sheetId="49" r:id="rId10"/>
    <sheet name="Октябрь 2020" sheetId="50" r:id="rId11"/>
    <sheet name="Ноябрь 2020" sheetId="51" r:id="rId12"/>
    <sheet name="Декабрь 2020" sheetId="52" r:id="rId13"/>
  </sheets>
  <calcPr calcId="191029"/>
</workbook>
</file>

<file path=xl/calcChain.xml><?xml version="1.0" encoding="utf-8"?>
<calcChain xmlns="http://schemas.openxmlformats.org/spreadsheetml/2006/main">
  <c r="M33" i="41" l="1"/>
  <c r="P7" i="1" l="1"/>
  <c r="P6" i="1"/>
  <c r="K15" i="52"/>
  <c r="K22" i="52"/>
  <c r="K16" i="52"/>
  <c r="K17" i="52"/>
  <c r="K18" i="52"/>
  <c r="K23" i="52"/>
  <c r="K27" i="52"/>
  <c r="K28" i="52"/>
  <c r="Z17" i="52"/>
  <c r="Z18" i="52"/>
  <c r="Z22" i="52"/>
  <c r="Z23" i="52"/>
  <c r="K16" i="51" l="1"/>
  <c r="K15" i="51" l="1"/>
  <c r="K17" i="51"/>
  <c r="K18" i="51"/>
  <c r="K22" i="51"/>
  <c r="K23" i="51"/>
  <c r="K27" i="51"/>
  <c r="K28" i="51"/>
  <c r="Z17" i="51"/>
  <c r="Z18" i="51"/>
  <c r="Z22" i="51"/>
  <c r="Z23" i="51"/>
  <c r="K15" i="50" l="1"/>
  <c r="K16" i="50"/>
  <c r="K17" i="50"/>
  <c r="K18" i="50"/>
  <c r="K22" i="50"/>
  <c r="K23" i="50"/>
  <c r="K27" i="50"/>
  <c r="K28" i="50"/>
  <c r="Z17" i="50"/>
  <c r="Z18" i="50"/>
  <c r="Z22" i="50"/>
  <c r="Z23" i="50"/>
  <c r="K15" i="49" l="1"/>
  <c r="K16" i="49"/>
  <c r="K18" i="49"/>
  <c r="K17" i="49"/>
  <c r="K22" i="49"/>
  <c r="K23" i="49"/>
  <c r="K27" i="49"/>
  <c r="K28" i="49"/>
  <c r="Z17" i="49"/>
  <c r="Z18" i="49"/>
  <c r="Z22" i="49"/>
  <c r="Z23" i="49"/>
  <c r="K15" i="48" l="1"/>
  <c r="K16" i="48"/>
  <c r="K17" i="48"/>
  <c r="K18" i="48"/>
  <c r="K22" i="48"/>
  <c r="K23" i="48"/>
  <c r="K27" i="48"/>
  <c r="K28" i="48"/>
  <c r="Z17" i="48"/>
  <c r="Z18" i="48"/>
  <c r="Z22" i="48"/>
  <c r="Z23" i="48"/>
  <c r="K15" i="47" l="1"/>
  <c r="K16" i="47"/>
  <c r="K17" i="47"/>
  <c r="K18" i="47"/>
  <c r="K22" i="47"/>
  <c r="K23" i="47"/>
  <c r="K27" i="47"/>
  <c r="K28" i="47"/>
  <c r="Z18" i="47"/>
  <c r="Z17" i="47"/>
  <c r="Z22" i="47"/>
  <c r="Z23" i="47"/>
  <c r="K15" i="46" l="1"/>
  <c r="K16" i="46"/>
  <c r="K17" i="46"/>
  <c r="K18" i="46"/>
  <c r="K22" i="46"/>
  <c r="K23" i="46"/>
  <c r="K27" i="46"/>
  <c r="K28" i="46"/>
  <c r="Z17" i="46"/>
  <c r="Z18" i="46"/>
  <c r="Z22" i="46"/>
  <c r="Z23" i="46"/>
  <c r="K15" i="45" l="1"/>
  <c r="K16" i="45"/>
  <c r="K17" i="45"/>
  <c r="K18" i="45"/>
  <c r="K22" i="45"/>
  <c r="K23" i="45"/>
  <c r="K27" i="45"/>
  <c r="K28" i="45"/>
  <c r="Z17" i="45"/>
  <c r="Z18" i="45"/>
  <c r="Z22" i="45"/>
  <c r="Z23" i="45"/>
  <c r="Z17" i="44" l="1"/>
  <c r="Z22" i="44"/>
  <c r="K15" i="44" l="1"/>
  <c r="K16" i="44"/>
  <c r="K17" i="44"/>
  <c r="K18" i="44"/>
  <c r="K27" i="44"/>
  <c r="K22" i="44"/>
  <c r="K23" i="44"/>
  <c r="K28" i="44"/>
  <c r="Z18" i="44"/>
  <c r="Z23" i="44"/>
  <c r="K18" i="43" l="1"/>
  <c r="K15" i="43"/>
  <c r="K16" i="43"/>
  <c r="K17" i="43"/>
  <c r="K22" i="43"/>
  <c r="K23" i="43"/>
  <c r="K27" i="43"/>
  <c r="K28" i="43"/>
  <c r="Z17" i="43"/>
  <c r="Z18" i="43"/>
  <c r="Z22" i="43"/>
  <c r="Z23" i="43"/>
  <c r="K17" i="42" l="1"/>
  <c r="K18" i="42"/>
  <c r="K23" i="42"/>
  <c r="K15" i="42"/>
  <c r="K16" i="42"/>
  <c r="K22" i="42"/>
  <c r="K27" i="42"/>
  <c r="K28" i="42"/>
  <c r="Z17" i="42"/>
  <c r="Z18" i="42"/>
  <c r="Z22" i="42"/>
  <c r="Z23" i="42"/>
  <c r="K15" i="41" l="1"/>
  <c r="K16" i="41"/>
  <c r="K17" i="41"/>
  <c r="K18" i="41"/>
  <c r="K27" i="41"/>
  <c r="K28" i="41"/>
  <c r="Z17" i="41"/>
  <c r="Z18" i="41"/>
  <c r="Z23" i="41"/>
  <c r="Z22" i="41"/>
  <c r="AC28" i="48" l="1"/>
  <c r="AC27" i="48"/>
  <c r="AC26" i="48"/>
  <c r="AC25" i="48"/>
  <c r="AC24" i="48"/>
  <c r="AC21" i="48"/>
  <c r="AC20" i="48"/>
  <c r="AC19" i="48"/>
  <c r="AC15" i="48"/>
  <c r="AC14" i="48"/>
  <c r="AC13" i="48"/>
  <c r="AC23" i="48"/>
  <c r="AC22" i="48"/>
  <c r="AC16" i="48"/>
  <c r="AC17" i="48"/>
  <c r="AE27" i="48" l="1"/>
  <c r="AE28" i="48"/>
  <c r="AC18" i="48"/>
  <c r="AE29" i="48" l="1"/>
  <c r="Z12" i="46"/>
  <c r="Z11" i="46"/>
  <c r="AC28" i="46"/>
  <c r="AC27" i="46"/>
  <c r="AC26" i="46"/>
  <c r="AC25" i="46"/>
  <c r="AC24" i="46"/>
  <c r="AC23" i="46"/>
  <c r="AC22" i="46"/>
  <c r="AC21" i="46"/>
  <c r="AC20" i="46"/>
  <c r="AC19" i="46"/>
  <c r="AC16" i="46"/>
  <c r="AC15" i="46"/>
  <c r="AC14" i="46"/>
  <c r="AC13" i="46"/>
  <c r="K10" i="46"/>
  <c r="AC10" i="46" s="1"/>
  <c r="K9" i="46"/>
  <c r="AC9" i="46" s="1"/>
  <c r="AC18" i="46" l="1"/>
  <c r="AC17" i="46"/>
  <c r="AE28" i="46"/>
  <c r="AE27" i="46"/>
  <c r="Z8" i="46"/>
  <c r="K12" i="46"/>
  <c r="AC12" i="46" s="1"/>
  <c r="K11" i="46"/>
  <c r="K11" i="45"/>
  <c r="Z11" i="45"/>
  <c r="K12" i="45"/>
  <c r="Z12" i="45"/>
  <c r="K10" i="45"/>
  <c r="K9" i="45"/>
  <c r="AE29" i="46" l="1"/>
  <c r="K8" i="46"/>
  <c r="AC8" i="46" s="1"/>
  <c r="AC11" i="46"/>
  <c r="Z8" i="45"/>
  <c r="K8" i="45"/>
  <c r="K11" i="44"/>
  <c r="Z12" i="44"/>
  <c r="Z11" i="44"/>
  <c r="AC28" i="44"/>
  <c r="AC27" i="44"/>
  <c r="AC26" i="44"/>
  <c r="AC25" i="44"/>
  <c r="AC24" i="44"/>
  <c r="AC23" i="44"/>
  <c r="AC22" i="44"/>
  <c r="AC21" i="44"/>
  <c r="AC20" i="44"/>
  <c r="AC19" i="44"/>
  <c r="AC16" i="44"/>
  <c r="AC15" i="44"/>
  <c r="AC14" i="44"/>
  <c r="AC13" i="44"/>
  <c r="K12" i="44"/>
  <c r="K10" i="44"/>
  <c r="AC10" i="44" s="1"/>
  <c r="K9" i="44"/>
  <c r="AC9" i="44" s="1"/>
  <c r="AC18" i="44" l="1"/>
  <c r="AE28" i="44"/>
  <c r="AE27" i="44"/>
  <c r="AC12" i="44"/>
  <c r="Z8" i="44"/>
  <c r="AC11" i="44"/>
  <c r="AC17" i="44"/>
  <c r="K8" i="44"/>
  <c r="Z12" i="43"/>
  <c r="K12" i="43"/>
  <c r="K11" i="43"/>
  <c r="Z11" i="43"/>
  <c r="K10" i="43"/>
  <c r="K9" i="43"/>
  <c r="K8" i="43" l="1"/>
  <c r="AC8" i="44"/>
  <c r="AE29" i="44"/>
  <c r="Z8" i="43"/>
  <c r="Z12" i="42"/>
  <c r="Z11" i="42"/>
  <c r="K12" i="42"/>
  <c r="K11" i="42"/>
  <c r="K10" i="42"/>
  <c r="K9" i="42"/>
  <c r="Z8" i="42" l="1"/>
  <c r="K8" i="42"/>
  <c r="AC18" i="52" l="1"/>
  <c r="Z11" i="52"/>
  <c r="K11" i="52"/>
  <c r="AC28" i="52"/>
  <c r="AC27" i="52"/>
  <c r="AC26" i="52"/>
  <c r="AC25" i="52"/>
  <c r="AC24" i="52"/>
  <c r="AC23" i="52"/>
  <c r="AC22" i="52"/>
  <c r="AC21" i="52"/>
  <c r="AC20" i="52"/>
  <c r="AC19" i="52"/>
  <c r="AC16" i="52"/>
  <c r="AC15" i="52"/>
  <c r="AC14" i="52"/>
  <c r="AC13" i="52"/>
  <c r="K12" i="52"/>
  <c r="K10" i="52"/>
  <c r="AC10" i="52" s="1"/>
  <c r="K9" i="52"/>
  <c r="AC9" i="52" s="1"/>
  <c r="AE28" i="52" l="1"/>
  <c r="Z12" i="52"/>
  <c r="AC12" i="52" s="1"/>
  <c r="AC11" i="52"/>
  <c r="AE27" i="52"/>
  <c r="AC17" i="52"/>
  <c r="K8" i="52"/>
  <c r="K12" i="51"/>
  <c r="AC28" i="51"/>
  <c r="AC27" i="51"/>
  <c r="AC26" i="51"/>
  <c r="AC25" i="51"/>
  <c r="AC24" i="51"/>
  <c r="AC23" i="51"/>
  <c r="AC22" i="51"/>
  <c r="AC21" i="51"/>
  <c r="AC20" i="51"/>
  <c r="AC19" i="51"/>
  <c r="Z11" i="51"/>
  <c r="AC16" i="51"/>
  <c r="AC15" i="51"/>
  <c r="AC14" i="51"/>
  <c r="AC13" i="51"/>
  <c r="K10" i="51"/>
  <c r="AC10" i="51" s="1"/>
  <c r="K9" i="51"/>
  <c r="AC9" i="51" s="1"/>
  <c r="AE29" i="52" l="1"/>
  <c r="Z8" i="52"/>
  <c r="AC8" i="52" s="1"/>
  <c r="AC17" i="51"/>
  <c r="AE28" i="51"/>
  <c r="AE27" i="51"/>
  <c r="AC18" i="51"/>
  <c r="K11" i="51"/>
  <c r="AC11" i="51" s="1"/>
  <c r="Z12" i="51"/>
  <c r="Z8" i="51" s="1"/>
  <c r="K12" i="50"/>
  <c r="Z12" i="50"/>
  <c r="K11" i="50"/>
  <c r="AC28" i="50"/>
  <c r="AC27" i="50"/>
  <c r="AC26" i="50"/>
  <c r="AC25" i="50"/>
  <c r="AC24" i="50"/>
  <c r="AC23" i="50"/>
  <c r="AC22" i="50"/>
  <c r="AC21" i="50"/>
  <c r="AC20" i="50"/>
  <c r="AC19" i="50"/>
  <c r="AC16" i="50"/>
  <c r="AC15" i="50"/>
  <c r="AC14" i="50"/>
  <c r="AC13" i="50"/>
  <c r="K10" i="50"/>
  <c r="AC10" i="50" s="1"/>
  <c r="K9" i="50"/>
  <c r="AC9" i="50" s="1"/>
  <c r="AE27" i="50" l="1"/>
  <c r="AE28" i="50"/>
  <c r="AC12" i="51"/>
  <c r="AE29" i="51"/>
  <c r="K8" i="51"/>
  <c r="AC18" i="50"/>
  <c r="AC12" i="50"/>
  <c r="AE29" i="50"/>
  <c r="AC17" i="50"/>
  <c r="K8" i="50"/>
  <c r="Z11" i="50"/>
  <c r="Z8" i="50" s="1"/>
  <c r="AC8" i="51" l="1"/>
  <c r="AC8" i="50"/>
  <c r="AC11" i="50"/>
  <c r="Z11" i="48"/>
  <c r="Z12" i="48"/>
  <c r="K12" i="48"/>
  <c r="K11" i="48"/>
  <c r="AC11" i="48" s="1"/>
  <c r="K10" i="48"/>
  <c r="AC10" i="48" s="1"/>
  <c r="K9" i="48"/>
  <c r="AC9" i="48" s="1"/>
  <c r="AC12" i="48" l="1"/>
  <c r="Z8" i="48"/>
  <c r="K8" i="48"/>
  <c r="Z11" i="49"/>
  <c r="AC28" i="49"/>
  <c r="AC27" i="49"/>
  <c r="AC26" i="49"/>
  <c r="AC25" i="49"/>
  <c r="AC24" i="49"/>
  <c r="AC23" i="49"/>
  <c r="AC22" i="49"/>
  <c r="AC21" i="49"/>
  <c r="AC20" i="49"/>
  <c r="AC19" i="49"/>
  <c r="AC16" i="49"/>
  <c r="AC15" i="49"/>
  <c r="AC14" i="49"/>
  <c r="AC13" i="49"/>
  <c r="Z12" i="49"/>
  <c r="K10" i="49"/>
  <c r="AC10" i="49" s="1"/>
  <c r="K9" i="49"/>
  <c r="AC9" i="49" s="1"/>
  <c r="AC8" i="48" l="1"/>
  <c r="AC18" i="49"/>
  <c r="Z8" i="49"/>
  <c r="AC17" i="49"/>
  <c r="AE28" i="49"/>
  <c r="AE27" i="49"/>
  <c r="K11" i="49"/>
  <c r="AC11" i="49" s="1"/>
  <c r="K12" i="49"/>
  <c r="AC12" i="49" s="1"/>
  <c r="K12" i="47"/>
  <c r="Z12" i="47"/>
  <c r="K11" i="47"/>
  <c r="K10" i="47"/>
  <c r="AC10" i="47" s="1"/>
  <c r="K9" i="47"/>
  <c r="AC9" i="47" s="1"/>
  <c r="AC28" i="47"/>
  <c r="AC27" i="47"/>
  <c r="AC26" i="47"/>
  <c r="AC25" i="47"/>
  <c r="AC24" i="47"/>
  <c r="AC23" i="47"/>
  <c r="AC22" i="47"/>
  <c r="AC21" i="47"/>
  <c r="AC20" i="47"/>
  <c r="AC19" i="47"/>
  <c r="AC18" i="47"/>
  <c r="AC16" i="47"/>
  <c r="AC15" i="47"/>
  <c r="AC14" i="47"/>
  <c r="AC13" i="47"/>
  <c r="AE27" i="47" l="1"/>
  <c r="AE29" i="47" s="1"/>
  <c r="AE28" i="47"/>
  <c r="AE29" i="49"/>
  <c r="K8" i="49"/>
  <c r="AC8" i="49" s="1"/>
  <c r="AC12" i="47"/>
  <c r="AC17" i="47"/>
  <c r="K8" i="47"/>
  <c r="Z11" i="47"/>
  <c r="AC11" i="47" l="1"/>
  <c r="Z8" i="47"/>
  <c r="AC8" i="47" s="1"/>
  <c r="AC28" i="43" l="1"/>
  <c r="AC27" i="43"/>
  <c r="AC26" i="43"/>
  <c r="AC25" i="43"/>
  <c r="AC24" i="43"/>
  <c r="AC23" i="43"/>
  <c r="AC22" i="43"/>
  <c r="AC21" i="43"/>
  <c r="AC20" i="43"/>
  <c r="AC19" i="43"/>
  <c r="AC18" i="43"/>
  <c r="AC17" i="43"/>
  <c r="AC16" i="43"/>
  <c r="AC15" i="43"/>
  <c r="AC14" i="43"/>
  <c r="AC13" i="43"/>
  <c r="AC11" i="43"/>
  <c r="AC10" i="43"/>
  <c r="AC9" i="43"/>
  <c r="AE27" i="43" l="1"/>
  <c r="AE29" i="43" s="1"/>
  <c r="AE28" i="43"/>
  <c r="AC12" i="43"/>
  <c r="AC28" i="42"/>
  <c r="AC27" i="42"/>
  <c r="AC26" i="42"/>
  <c r="AC25" i="42"/>
  <c r="AC24" i="42"/>
  <c r="AC23" i="42"/>
  <c r="AC22" i="42"/>
  <c r="AC21" i="42"/>
  <c r="AC20" i="42"/>
  <c r="AC19" i="42"/>
  <c r="AC17" i="42"/>
  <c r="AC16" i="42"/>
  <c r="AC15" i="42"/>
  <c r="AC14" i="42"/>
  <c r="AC13" i="42"/>
  <c r="AC9" i="42"/>
  <c r="AC8" i="43" l="1"/>
  <c r="AE28" i="42"/>
  <c r="AC12" i="42"/>
  <c r="AE27" i="42"/>
  <c r="AC10" i="42"/>
  <c r="AC18" i="42"/>
  <c r="AC11" i="42"/>
  <c r="AE29" i="42" l="1"/>
  <c r="AC8" i="42"/>
  <c r="AC28" i="45" l="1"/>
  <c r="AC27" i="45"/>
  <c r="AC26" i="45"/>
  <c r="AC25" i="45"/>
  <c r="AC24" i="45"/>
  <c r="AC23" i="45"/>
  <c r="AC22" i="45"/>
  <c r="AC21" i="45"/>
  <c r="AC20" i="45"/>
  <c r="AC19" i="45"/>
  <c r="AC16" i="45"/>
  <c r="AC15" i="45"/>
  <c r="AC14" i="45"/>
  <c r="AC13" i="45"/>
  <c r="AC10" i="45"/>
  <c r="AC9" i="45"/>
  <c r="AE27" i="45" l="1"/>
  <c r="AE28" i="45"/>
  <c r="AC11" i="45"/>
  <c r="AC17" i="45"/>
  <c r="AC12" i="45"/>
  <c r="AC18" i="45"/>
  <c r="AE29" i="45" l="1"/>
  <c r="AC8" i="45"/>
  <c r="AC28" i="41" l="1"/>
  <c r="AC27" i="41"/>
  <c r="AC26" i="41"/>
  <c r="AC25" i="41"/>
  <c r="AC24" i="41"/>
  <c r="AC23" i="41"/>
  <c r="AC22" i="41"/>
  <c r="AC21" i="41"/>
  <c r="AC20" i="41"/>
  <c r="AC19" i="41"/>
  <c r="AC18" i="41"/>
  <c r="K12" i="41"/>
  <c r="AC17" i="41"/>
  <c r="AC16" i="41"/>
  <c r="AC15" i="41"/>
  <c r="AC14" i="41"/>
  <c r="AC13" i="41"/>
  <c r="Z12" i="41"/>
  <c r="Z11" i="41"/>
  <c r="K11" i="41"/>
  <c r="K10" i="41"/>
  <c r="AC10" i="41" s="1"/>
  <c r="K9" i="41"/>
  <c r="AC9" i="41" s="1"/>
  <c r="AE28" i="41" l="1"/>
  <c r="AE27" i="41"/>
  <c r="Z8" i="41"/>
  <c r="AC11" i="41"/>
  <c r="K8" i="41"/>
  <c r="AC12" i="41"/>
  <c r="AE29" i="41" l="1"/>
  <c r="AC8" i="41"/>
</calcChain>
</file>

<file path=xl/sharedStrings.xml><?xml version="1.0" encoding="utf-8"?>
<sst xmlns="http://schemas.openxmlformats.org/spreadsheetml/2006/main" count="570" uniqueCount="55">
  <si>
    <t>Полезный отпуск электрической энергии потребителям МУП "Борисоглебская энергосбытовая организация".</t>
  </si>
  <si>
    <t>наименование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</si>
  <si>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</si>
  <si>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</si>
  <si>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</si>
  <si>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</si>
  <si>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</si>
  <si>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</si>
  <si>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</si>
  <si>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</si>
  <si>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</si>
  <si>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</si>
  <si>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</si>
  <si>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</si>
  <si>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</si>
  <si>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Полезный отпуск электрической энергии</t>
  </si>
  <si>
    <t>в том числе население</t>
  </si>
  <si>
    <t>ФАКТИЧЕСКИЙ ПОЛЕЗНЫЙ ОТПУСК ЭЛЕКТРИЧЕСКОЙ ЭНЕРГИИ (МОЩНОСТИ) ПО СЕТЯМ МУП "БОРИСОГЛЕБСКАЯ ГОРЭЛЕКТРОСЕТЬ"</t>
  </si>
  <si>
    <t>Электроэнергия,Всего</t>
  </si>
  <si>
    <t>ВН (кВт.ч)</t>
  </si>
  <si>
    <t>СН-1 (кВт.ч)</t>
  </si>
  <si>
    <t>СН-2 (кВт.ч)</t>
  </si>
  <si>
    <t>НН (кВТ.Ч)</t>
  </si>
  <si>
    <t>Население городское и приравненные к нему потребители</t>
  </si>
  <si>
    <t>Население сельское и приравненные к нему потребители</t>
  </si>
  <si>
    <t>кВт*ч</t>
  </si>
  <si>
    <t>втом числе:                                                         потребители юридические лица</t>
  </si>
  <si>
    <t>ФАКТИЧЕСКИЙ ПОЛЕЗНЫЙ ОТПУСК ЭЛЕКТРИЧЕСКОЙ ЭНЕРГИИ (МОЩНОСТИ) ПО СЕТЯМ ОАО  "ОБОРОНЭНЕРГО"</t>
  </si>
  <si>
    <t>в том числе:                                                         потребители юридические лица</t>
  </si>
  <si>
    <t>НН (кВТ.ч)</t>
  </si>
  <si>
    <t>Факт 2020 год( кВт*ч)</t>
  </si>
  <si>
    <t>за Январь  2020 года</t>
  </si>
  <si>
    <t>за Январь 2020 года</t>
  </si>
  <si>
    <t>за Февраль  2020 года</t>
  </si>
  <si>
    <t>за Февраль 2020 года</t>
  </si>
  <si>
    <t>за Март  2020 года</t>
  </si>
  <si>
    <t>за Март 2020 года</t>
  </si>
  <si>
    <t>за Апрель  2020 года</t>
  </si>
  <si>
    <t>за Апрель 2020 года</t>
  </si>
  <si>
    <t>за Май  2020 года</t>
  </si>
  <si>
    <t>за Май 2020 года</t>
  </si>
  <si>
    <t>за Июнь  2020 года</t>
  </si>
  <si>
    <t>за Июнь 2020 года</t>
  </si>
  <si>
    <t>за Июль  2020 года</t>
  </si>
  <si>
    <t>за Июль 2020 года</t>
  </si>
  <si>
    <t>за Август  2020 года</t>
  </si>
  <si>
    <t>за Август 2020 года</t>
  </si>
  <si>
    <t>за Сентябрь  2020 года</t>
  </si>
  <si>
    <t>за Сентябрь 2020 года</t>
  </si>
  <si>
    <t>за Октябрь  2020 года</t>
  </si>
  <si>
    <t>за Октябрь 2020 года</t>
  </si>
  <si>
    <t>за Ноябрь  2020 года</t>
  </si>
  <si>
    <t>за Ноябрь 2020 года</t>
  </si>
  <si>
    <t>за Декабрь  2020 года</t>
  </si>
  <si>
    <t>за Декабрь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</si>
</sst>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5" applyNumberFormat="0" applyAlignment="0" applyProtection="0"/>
    <xf numFmtId="0" fontId="12" fillId="20" borderId="6" applyNumberFormat="0" applyAlignment="0" applyProtection="0"/>
    <xf numFmtId="0" fontId="13" fillId="20" borderId="5" applyNumberFormat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21" borderId="11" applyNumberFormat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23" borderId="12" applyNumberFormat="0" applyFont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25" fillId="4" borderId="0" applyNumberFormat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6" fillId="0" borderId="0" xfId="0" applyFont="1"/>
    <xf numFmtId="3" fontId="3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27" fillId="0" borderId="0" xfId="0" applyFont="1"/>
    <xf numFmtId="0" fontId="4" fillId="0" borderId="0" xfId="0" applyFont="1" applyAlignment="1"/>
    <xf numFmtId="0" fontId="0" fillId="0" borderId="1" xfId="0" applyBorder="1" applyAlignment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/>
  </cellXfs>
  <cellStyles count="44">
    <cellStyle name="20% - Акцент1 2" xfId="2" xr:uid="{00000000-0005-0000-0000-000000000000}"/>
    <cellStyle name="20% - Акцент2 2" xfId="3" xr:uid="{00000000-0005-0000-0000-000001000000}"/>
    <cellStyle name="20% - Акцент3 2" xfId="4" xr:uid="{00000000-0005-0000-0000-000002000000}"/>
    <cellStyle name="20% - Акцент4 2" xfId="5" xr:uid="{00000000-0005-0000-0000-000003000000}"/>
    <cellStyle name="20% - Акцент5 2" xfId="6" xr:uid="{00000000-0005-0000-0000-000004000000}"/>
    <cellStyle name="20% - Акцент6 2" xfId="7" xr:uid="{00000000-0005-0000-0000-000005000000}"/>
    <cellStyle name="40% - Акцент1 2" xfId="8" xr:uid="{00000000-0005-0000-0000-000006000000}"/>
    <cellStyle name="40% - Акцент2 2" xfId="9" xr:uid="{00000000-0005-0000-0000-000007000000}"/>
    <cellStyle name="40% - Акцент3 2" xfId="10" xr:uid="{00000000-0005-0000-0000-000008000000}"/>
    <cellStyle name="40% - Акцент4 2" xfId="11" xr:uid="{00000000-0005-0000-0000-000009000000}"/>
    <cellStyle name="40% - Акцент5 2" xfId="12" xr:uid="{00000000-0005-0000-0000-00000A000000}"/>
    <cellStyle name="40% - Акцент6 2" xfId="13" xr:uid="{00000000-0005-0000-0000-00000B000000}"/>
    <cellStyle name="60% - Акцент1 2" xfId="14" xr:uid="{00000000-0005-0000-0000-00000C000000}"/>
    <cellStyle name="60% - Акцент2 2" xfId="15" xr:uid="{00000000-0005-0000-0000-00000D000000}"/>
    <cellStyle name="60% - Акцент3 2" xfId="16" xr:uid="{00000000-0005-0000-0000-00000E000000}"/>
    <cellStyle name="60% - Акцент4 2" xfId="17" xr:uid="{00000000-0005-0000-0000-00000F000000}"/>
    <cellStyle name="60% - Акцент5 2" xfId="18" xr:uid="{00000000-0005-0000-0000-000010000000}"/>
    <cellStyle name="60% - Акцент6 2" xfId="19" xr:uid="{00000000-0005-0000-0000-000011000000}"/>
    <cellStyle name="Акцент1 2" xfId="20" xr:uid="{00000000-0005-0000-0000-000012000000}"/>
    <cellStyle name="Акцент2 2" xfId="21" xr:uid="{00000000-0005-0000-0000-000013000000}"/>
    <cellStyle name="Акцент3 2" xfId="22" xr:uid="{00000000-0005-0000-0000-000014000000}"/>
    <cellStyle name="Акцент4 2" xfId="23" xr:uid="{00000000-0005-0000-0000-000015000000}"/>
    <cellStyle name="Акцент5 2" xfId="24" xr:uid="{00000000-0005-0000-0000-000016000000}"/>
    <cellStyle name="Акцент6 2" xfId="25" xr:uid="{00000000-0005-0000-0000-000017000000}"/>
    <cellStyle name="Ввод  2" xfId="26" xr:uid="{00000000-0005-0000-0000-000018000000}"/>
    <cellStyle name="Вывод 2" xfId="27" xr:uid="{00000000-0005-0000-0000-000019000000}"/>
    <cellStyle name="Вычисление 2" xfId="28" xr:uid="{00000000-0005-0000-0000-00001A000000}"/>
    <cellStyle name="Заголовок 1 2" xfId="29" xr:uid="{00000000-0005-0000-0000-00001B000000}"/>
    <cellStyle name="Заголовок 2 2" xfId="30" xr:uid="{00000000-0005-0000-0000-00001C000000}"/>
    <cellStyle name="Заголовок 3 2" xfId="31" xr:uid="{00000000-0005-0000-0000-00001D000000}"/>
    <cellStyle name="Заголовок 4 2" xfId="32" xr:uid="{00000000-0005-0000-0000-00001E000000}"/>
    <cellStyle name="Итог 2" xfId="33" xr:uid="{00000000-0005-0000-0000-00001F000000}"/>
    <cellStyle name="Контрольная ячейка 2" xfId="34" xr:uid="{00000000-0005-0000-0000-000020000000}"/>
    <cellStyle name="Название 2" xfId="35" xr:uid="{00000000-0005-0000-0000-000021000000}"/>
    <cellStyle name="Нейтральный 2" xfId="36" xr:uid="{00000000-0005-0000-0000-000022000000}"/>
    <cellStyle name="Обычный" xfId="0" builtinId="0"/>
    <cellStyle name="Обычный 2" xfId="1" xr:uid="{00000000-0005-0000-0000-000024000000}"/>
    <cellStyle name="Плохой 2" xfId="37" xr:uid="{00000000-0005-0000-0000-000025000000}"/>
    <cellStyle name="Пояснение 2" xfId="38" xr:uid="{00000000-0005-0000-0000-000026000000}"/>
    <cellStyle name="Примечание 2" xfId="39" xr:uid="{00000000-0005-0000-0000-000027000000}"/>
    <cellStyle name="Связанная ячейка 2" xfId="40" xr:uid="{00000000-0005-0000-0000-000028000000}"/>
    <cellStyle name="Текст предупреждения 2" xfId="41" xr:uid="{00000000-0005-0000-0000-000029000000}"/>
    <cellStyle name="Финансовый 2" xfId="42" xr:uid="{00000000-0005-0000-0000-00002A000000}"/>
    <cellStyle name="Хороший 2" xfId="43" xr:uid="{00000000-0005-0000-0000-00002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7"/>
  <sheetViews>
    <sheetView tabSelected="1" workbookViewId="0">
      <selection activeCell="L24" sqref="L24"/>
    </sheetView>
  </sheetViews>
  <sheetFormatPr defaultRowHeight="15" x14ac:dyDescent="0.25"/>
  <cols>
    <col min="4" max="4" width="11" customWidth="1"/>
    <col min="5" max="5" width="11.140625" bestFit="1" customWidth="1"/>
    <col min="6" max="7" width="9.85546875" bestFit="1" customWidth="1"/>
    <col min="11" max="11" width="9.85546875" bestFit="1" customWidth="1"/>
    <col min="12" max="12" width="11" customWidth="1"/>
    <col min="13" max="13" width="10.85546875" customWidth="1"/>
    <col min="14" max="14" width="10.42578125" customWidth="1"/>
    <col min="15" max="15" width="11.42578125" customWidth="1"/>
    <col min="16" max="16" width="12.140625" customWidth="1"/>
  </cols>
  <sheetData>
    <row r="2" spans="1:16" ht="15.75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4" spans="1:16" ht="15.75" x14ac:dyDescent="0.25">
      <c r="A4" s="7" t="s">
        <v>30</v>
      </c>
      <c r="B4" s="7"/>
      <c r="C4" s="7"/>
      <c r="D4" s="7"/>
    </row>
    <row r="5" spans="1:16" x14ac:dyDescent="0.25">
      <c r="A5" s="8" t="s">
        <v>1</v>
      </c>
      <c r="B5" s="8"/>
      <c r="C5" s="8"/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2" t="s">
        <v>14</v>
      </c>
    </row>
    <row r="6" spans="1:16" ht="40.5" customHeight="1" x14ac:dyDescent="0.25">
      <c r="A6" s="9" t="s">
        <v>15</v>
      </c>
      <c r="B6" s="10"/>
      <c r="C6" s="11"/>
      <c r="D6" s="4">
        <v>11493704</v>
      </c>
      <c r="E6" s="4">
        <v>11076750</v>
      </c>
      <c r="F6" s="4">
        <v>10940478</v>
      </c>
      <c r="G6" s="4">
        <v>9290138</v>
      </c>
      <c r="H6" s="4">
        <v>8462821</v>
      </c>
      <c r="I6" s="4">
        <v>9248566</v>
      </c>
      <c r="J6" s="4">
        <v>9803320</v>
      </c>
      <c r="K6" s="4">
        <v>9085836</v>
      </c>
      <c r="L6" s="4">
        <v>9632743</v>
      </c>
      <c r="M6" s="4">
        <v>10245972</v>
      </c>
      <c r="N6" s="4">
        <v>11303298</v>
      </c>
      <c r="O6" s="4">
        <v>12551423</v>
      </c>
      <c r="P6" s="4">
        <f>SUM(D6:O6)</f>
        <v>123135049</v>
      </c>
    </row>
    <row r="7" spans="1:16" ht="44.25" customHeight="1" x14ac:dyDescent="0.25">
      <c r="A7" s="8" t="s">
        <v>16</v>
      </c>
      <c r="B7" s="8"/>
      <c r="C7" s="8"/>
      <c r="D7" s="4">
        <v>4645676</v>
      </c>
      <c r="E7" s="4">
        <v>4623277</v>
      </c>
      <c r="F7" s="4">
        <v>4621966</v>
      </c>
      <c r="G7" s="4">
        <v>4218258</v>
      </c>
      <c r="H7" s="4">
        <v>4138048</v>
      </c>
      <c r="I7" s="4">
        <v>4331825</v>
      </c>
      <c r="J7" s="4">
        <v>4276026</v>
      </c>
      <c r="K7" s="4">
        <v>4024813</v>
      </c>
      <c r="L7" s="4">
        <v>4296585</v>
      </c>
      <c r="M7" s="4">
        <v>4231021</v>
      </c>
      <c r="N7" s="4">
        <v>4600827</v>
      </c>
      <c r="O7" s="4">
        <v>5136888</v>
      </c>
      <c r="P7" s="4">
        <f>SUM(D7:O7)</f>
        <v>53145210</v>
      </c>
    </row>
  </sheetData>
  <mergeCells count="5">
    <mergeCell ref="A2:L2"/>
    <mergeCell ref="A4:D4"/>
    <mergeCell ref="A5:C5"/>
    <mergeCell ref="A6:C6"/>
    <mergeCell ref="A7:C7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30"/>
  <sheetViews>
    <sheetView workbookViewId="0">
      <selection activeCell="K18" sqref="K18:M1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47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48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9454702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178041</v>
      </c>
      <c r="AA8" s="13"/>
      <c r="AB8" s="14"/>
      <c r="AC8" s="3">
        <f>K8+Z8</f>
        <v>9632743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138263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138263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518857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518857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3888196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50383</v>
      </c>
      <c r="AA11" s="13"/>
      <c r="AB11" s="14"/>
      <c r="AC11" s="3">
        <f t="shared" si="0"/>
        <v>3938579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4909386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127658</v>
      </c>
      <c r="AA12" s="13"/>
      <c r="AB12" s="14"/>
      <c r="AC12" s="3">
        <f t="shared" si="0"/>
        <v>5037044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9007+129256</f>
        <v>138263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138263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471329+47528</f>
        <v>518857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518857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3141550+408384+87470+105453</f>
        <v>3742857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3753+38138</f>
        <v>41891</v>
      </c>
      <c r="AA17" s="13"/>
      <c r="AB17" s="14"/>
      <c r="AC17" s="3">
        <f t="shared" si="0"/>
        <v>3784748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-64+663507+116787+19633+22024</f>
        <v>821887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69043+3360</f>
        <v>72403</v>
      </c>
      <c r="AA18" s="13"/>
      <c r="AB18" s="14"/>
      <c r="AC18" s="3">
        <f t="shared" si="0"/>
        <v>894290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131121</f>
        <v>131121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8492</f>
        <v>8492</v>
      </c>
      <c r="AA22" s="13"/>
      <c r="AB22" s="14"/>
      <c r="AC22" s="3">
        <f t="shared" si="0"/>
        <v>139613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3950096</f>
        <v>3950096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33584+21671</f>
        <v>55255</v>
      </c>
      <c r="AA23" s="13"/>
      <c r="AB23" s="14"/>
      <c r="AC23" s="3">
        <f t="shared" si="0"/>
        <v>4005351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14218</f>
        <v>14218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14218</v>
      </c>
      <c r="AD27" s="6"/>
      <c r="AE27" s="3">
        <f>AC22+AC27</f>
        <v>153831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137403</f>
        <v>137403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137403</v>
      </c>
      <c r="AD28" s="6"/>
      <c r="AE28" s="3">
        <f>AC23+AC28</f>
        <v>4142754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4296585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E30"/>
  <sheetViews>
    <sheetView workbookViewId="0">
      <selection activeCell="K18" sqref="K18:M1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49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50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10039619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206353</v>
      </c>
      <c r="AA8" s="13"/>
      <c r="AB8" s="14"/>
      <c r="AC8" s="3">
        <f>K8+Z8</f>
        <v>10245972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170596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170596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567948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567948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4520838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46961</v>
      </c>
      <c r="AA11" s="13"/>
      <c r="AB11" s="14"/>
      <c r="AC11" s="3">
        <f t="shared" si="0"/>
        <v>4567799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4780237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159392</v>
      </c>
      <c r="AA12" s="13"/>
      <c r="AB12" s="14"/>
      <c r="AC12" s="3">
        <f t="shared" si="0"/>
        <v>4939629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6508+164088</f>
        <v>170596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170596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518728+49220</f>
        <v>567948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567948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3706383+462085+68811+106757</f>
        <v>4344036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5012+32873</f>
        <v>37885</v>
      </c>
      <c r="AA17" s="13"/>
      <c r="AB17" s="14"/>
      <c r="AC17" s="3">
        <f t="shared" si="0"/>
        <v>4381921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-43+628045+121208+22411+22453</f>
        <v>794074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97177+3235</f>
        <v>100412</v>
      </c>
      <c r="AA18" s="13"/>
      <c r="AB18" s="14"/>
      <c r="AC18" s="3">
        <f t="shared" si="0"/>
        <v>894486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166239</f>
        <v>166239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9076</f>
        <v>9076</v>
      </c>
      <c r="AA22" s="13"/>
      <c r="AB22" s="14"/>
      <c r="AC22" s="3">
        <f t="shared" si="0"/>
        <v>175315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3837827</f>
        <v>3837827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38011+20969</f>
        <v>58980</v>
      </c>
      <c r="AA23" s="13"/>
      <c r="AB23" s="14"/>
      <c r="AC23" s="3">
        <f t="shared" si="0"/>
        <v>3896807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10563</f>
        <v>10563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10563</v>
      </c>
      <c r="AD27" s="6"/>
      <c r="AE27" s="3">
        <f>AC22+AC27</f>
        <v>185878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148336</f>
        <v>148336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148336</v>
      </c>
      <c r="AD28" s="6"/>
      <c r="AE28" s="3">
        <f>AC23+AC28</f>
        <v>4045143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4231021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E30"/>
  <sheetViews>
    <sheetView workbookViewId="0">
      <selection activeCell="Z18" sqref="Z18:AB1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51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52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10997623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305675</v>
      </c>
      <c r="AA8" s="13"/>
      <c r="AB8" s="14"/>
      <c r="AC8" s="3">
        <f>K8+Z8</f>
        <v>11303298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179287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179287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533079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533079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5071047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68382</v>
      </c>
      <c r="AA11" s="13"/>
      <c r="AB11" s="14"/>
      <c r="AC11" s="3">
        <f t="shared" si="0"/>
        <v>5139429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5214210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237293</v>
      </c>
      <c r="AA12" s="13"/>
      <c r="AB12" s="14"/>
      <c r="AC12" s="3">
        <f t="shared" si="0"/>
        <v>5451503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9624+169663</f>
        <v>179287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179287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464651+68428</f>
        <v>533079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533079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4160333+543348+84169+104888</f>
        <v>4892738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7113+45193</f>
        <v>52306</v>
      </c>
      <c r="AA17" s="13"/>
      <c r="AB17" s="14"/>
      <c r="AC17" s="3">
        <f t="shared" si="0"/>
        <v>4945044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-51+694034+129632+20913+21415</f>
        <v>865943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175778+3340</f>
        <v>179118</v>
      </c>
      <c r="AA18" s="13"/>
      <c r="AB18" s="14"/>
      <c r="AC18" s="3">
        <f t="shared" si="0"/>
        <v>1045061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172669</f>
        <v>172669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16076</f>
        <v>16076</v>
      </c>
      <c r="AA22" s="13"/>
      <c r="AB22" s="14"/>
      <c r="AC22" s="3">
        <f t="shared" si="0"/>
        <v>188745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4190515</f>
        <v>4190515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37795+20380</f>
        <v>58175</v>
      </c>
      <c r="AA23" s="13"/>
      <c r="AB23" s="14"/>
      <c r="AC23" s="3">
        <f t="shared" si="0"/>
        <v>4248690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5640</f>
        <v>5640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5640</v>
      </c>
      <c r="AD27" s="6"/>
      <c r="AE27" s="3">
        <f>AC22+AC27</f>
        <v>194385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157752</f>
        <v>157752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157752</v>
      </c>
      <c r="AD28" s="6"/>
      <c r="AE28" s="3">
        <f>AC23+AC28</f>
        <v>4406442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4600827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E30"/>
  <sheetViews>
    <sheetView workbookViewId="0">
      <selection activeCell="M32" sqref="M32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53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54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12229385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322038</v>
      </c>
      <c r="AA8" s="13"/>
      <c r="AB8" s="14"/>
      <c r="AC8" s="3">
        <f>K8+Z8</f>
        <v>12551423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227441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227441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595638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595638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5574365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62421</v>
      </c>
      <c r="AA11" s="13"/>
      <c r="AB11" s="14"/>
      <c r="AC11" s="3">
        <f t="shared" si="0"/>
        <v>5636786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5831941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259617</v>
      </c>
      <c r="AA12" s="13"/>
      <c r="AB12" s="14"/>
      <c r="AC12" s="3">
        <f t="shared" si="0"/>
        <v>6091558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10491+216950</f>
        <v>227441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227441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514658+80980</f>
        <v>595638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595638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4525801+674625+81490+107480</f>
        <v>5389396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7831+38669</f>
        <v>46500</v>
      </c>
      <c r="AA17" s="13"/>
      <c r="AB17" s="14"/>
      <c r="AC17" s="3">
        <f t="shared" si="0"/>
        <v>5435896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-58+780480+138492+21266+21538</f>
        <v>961718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190363+3479</f>
        <v>193842</v>
      </c>
      <c r="AA18" s="13"/>
      <c r="AB18" s="14"/>
      <c r="AC18" s="3">
        <f t="shared" si="0"/>
        <v>1155560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179128</f>
        <v>179128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15921</f>
        <v>15921</v>
      </c>
      <c r="AA22" s="13"/>
      <c r="AB22" s="14"/>
      <c r="AC22" s="3">
        <f t="shared" si="0"/>
        <v>195049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4692850</f>
        <v>4692850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42154+23621</f>
        <v>65775</v>
      </c>
      <c r="AA23" s="13"/>
      <c r="AB23" s="14"/>
      <c r="AC23" s="3">
        <f t="shared" si="0"/>
        <v>4758625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5841</f>
        <v>5841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5841</v>
      </c>
      <c r="AD27" s="6"/>
      <c r="AE27" s="3">
        <f>AC22+AC27</f>
        <v>200890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177373</f>
        <v>177373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177373</v>
      </c>
      <c r="AD28" s="6"/>
      <c r="AE28" s="3">
        <f>AC23+AC28</f>
        <v>4935998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5136888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33"/>
  <sheetViews>
    <sheetView workbookViewId="0">
      <selection activeCell="M33" sqref="M33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31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32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11175235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318469</v>
      </c>
      <c r="AA8" s="13"/>
      <c r="AB8" s="14"/>
      <c r="AC8" s="3">
        <f>K8+Z8</f>
        <v>11493704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208990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208990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492124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492124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5150389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66293</v>
      </c>
      <c r="AA11" s="13"/>
      <c r="AB11" s="14"/>
      <c r="AC11" s="3">
        <f t="shared" si="0"/>
        <v>5216682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5323732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252176</v>
      </c>
      <c r="AA12" s="13"/>
      <c r="AB12" s="14"/>
      <c r="AC12" s="3">
        <f t="shared" si="0"/>
        <v>5575908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9926+199064</f>
        <v>208990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208990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458836+33288</f>
        <v>492124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492124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4165278+614447+38866+112275</f>
        <v>4930866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10547+42788</f>
        <v>53335</v>
      </c>
      <c r="AA17" s="13"/>
      <c r="AB17" s="14"/>
      <c r="AC17" s="3">
        <f t="shared" si="0"/>
        <v>4984201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797145+141672+11692+22193-64</f>
        <v>972638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186269+3806</f>
        <v>190075</v>
      </c>
      <c r="AA18" s="13"/>
      <c r="AB18" s="14"/>
      <c r="AC18" s="3">
        <f t="shared" si="0"/>
        <v>1162713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v>211547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12958</f>
        <v>12958</v>
      </c>
      <c r="AA22" s="13"/>
      <c r="AB22" s="14"/>
      <c r="AC22" s="3">
        <f t="shared" si="0"/>
        <v>224505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v>4185486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27103+34998</f>
        <v>62101</v>
      </c>
      <c r="AA23" s="13"/>
      <c r="AB23" s="14"/>
      <c r="AC23" s="3">
        <f t="shared" si="0"/>
        <v>4247587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7976</f>
        <v>7976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7976</v>
      </c>
      <c r="AD27" s="6"/>
      <c r="AE27" s="3">
        <f>AC22+AC27</f>
        <v>232481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165608</f>
        <v>165608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165608</v>
      </c>
      <c r="AD28" s="6"/>
      <c r="AE28" s="3">
        <f>AC23+AC28</f>
        <v>4413195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4645676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3" spans="13:13" x14ac:dyDescent="0.25">
      <c r="M33">
        <f>K28+K27+K23+K22+Z22+Z23</f>
        <v>4645676</v>
      </c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30"/>
  <sheetViews>
    <sheetView workbookViewId="0">
      <selection activeCell="K15" sqref="K15:M15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33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34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10767767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308983</v>
      </c>
      <c r="AA8" s="13"/>
      <c r="AB8" s="14"/>
      <c r="AC8" s="3">
        <f>K8+Z8</f>
        <v>11076750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173589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173589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479363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479363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4898475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67004</v>
      </c>
      <c r="AA11" s="13"/>
      <c r="AB11" s="14"/>
      <c r="AC11" s="3">
        <f t="shared" si="0"/>
        <v>4965479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5216340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241979</v>
      </c>
      <c r="AA12" s="13"/>
      <c r="AB12" s="14"/>
      <c r="AC12" s="3">
        <f t="shared" si="0"/>
        <v>5458319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8709+164880</f>
        <v>173589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173589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448847+30516</f>
        <v>479363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479363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3949968+599013+28592+106027</f>
        <v>4683600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10509+45368</f>
        <v>55877</v>
      </c>
      <c r="AA17" s="13"/>
      <c r="AB17" s="14"/>
      <c r="AC17" s="3">
        <f t="shared" si="0"/>
        <v>4739477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723483+119984+8101+21513-61</f>
        <v>873020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184431+3593</f>
        <v>188024</v>
      </c>
      <c r="AA18" s="13"/>
      <c r="AB18" s="14"/>
      <c r="AC18" s="3">
        <f t="shared" si="0"/>
        <v>1061044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206989</f>
        <v>206989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11127</f>
        <v>11127</v>
      </c>
      <c r="AA22" s="13"/>
      <c r="AB22" s="14"/>
      <c r="AC22" s="3">
        <f t="shared" si="0"/>
        <v>218116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4187355</f>
        <v>4187355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30931+23024</f>
        <v>53955</v>
      </c>
      <c r="AA23" s="13"/>
      <c r="AB23" s="14"/>
      <c r="AC23" s="3">
        <f t="shared" si="0"/>
        <v>4241310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  <c r="AE26" s="3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7886</f>
        <v>7886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7886</v>
      </c>
      <c r="AD27" s="6"/>
      <c r="AE27" s="3">
        <f>AC22+AC27</f>
        <v>226002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155965</f>
        <v>155965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155965</v>
      </c>
      <c r="AD28" s="6"/>
      <c r="AE28" s="3">
        <f>AC23+AC28</f>
        <v>4397275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4623277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E30" s="3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30"/>
  <sheetViews>
    <sheetView zoomScale="85" zoomScaleNormal="85" workbookViewId="0">
      <selection activeCell="G35" sqref="G35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35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36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10687829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252649</v>
      </c>
      <c r="AA8" s="13"/>
      <c r="AB8" s="14"/>
      <c r="AC8" s="3">
        <f>K8+Z8</f>
        <v>10940478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151784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151784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513576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513576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4769919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56894</v>
      </c>
      <c r="AA11" s="13"/>
      <c r="AB11" s="14"/>
      <c r="AC11" s="3">
        <f t="shared" si="0"/>
        <v>4826813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5252550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195755</v>
      </c>
      <c r="AA12" s="13"/>
      <c r="AB12" s="14"/>
      <c r="AC12" s="3">
        <f t="shared" si="0"/>
        <v>5448305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9749+142035</f>
        <v>151784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151784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484176+29400</f>
        <v>513576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513576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3914891+536235+29407+112953</f>
        <v>4593486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6843+40585</f>
        <v>47428</v>
      </c>
      <c r="AA17" s="13"/>
      <c r="AB17" s="14"/>
      <c r="AC17" s="3">
        <f t="shared" si="0"/>
        <v>4640914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-52+710171+118928+12103+22714</f>
        <v>863864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145242+3132</f>
        <v>148374</v>
      </c>
      <c r="AA18" s="13"/>
      <c r="AB18" s="14"/>
      <c r="AC18" s="3">
        <f t="shared" si="0"/>
        <v>1012238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166925</f>
        <v>166925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9466</f>
        <v>9466</v>
      </c>
      <c r="AA22" s="13"/>
      <c r="AB22" s="14"/>
      <c r="AC22" s="3">
        <f t="shared" si="0"/>
        <v>176391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4249947</f>
        <v>4249947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26658+20723</f>
        <v>47381</v>
      </c>
      <c r="AA23" s="13"/>
      <c r="AB23" s="14"/>
      <c r="AC23" s="3">
        <f t="shared" si="0"/>
        <v>4297328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  <c r="AE26" s="3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9508</f>
        <v>9508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9508</v>
      </c>
      <c r="AD27" s="6"/>
      <c r="AE27" s="3">
        <f>AC22+AC27</f>
        <v>185899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138739</f>
        <v>138739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138739</v>
      </c>
      <c r="AD28" s="6"/>
      <c r="AE28" s="3">
        <f>AC23+AC28</f>
        <v>4436067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4621966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E30" s="3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30"/>
  <sheetViews>
    <sheetView workbookViewId="0">
      <selection activeCell="K18" sqref="K18:M18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37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38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9065943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224195</v>
      </c>
      <c r="AA8" s="13"/>
      <c r="AB8" s="14"/>
      <c r="AC8" s="3">
        <f>K8+Z8</f>
        <v>9290138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115707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115707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459488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459488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3786298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57054</v>
      </c>
      <c r="AA11" s="13"/>
      <c r="AB11" s="14"/>
      <c r="AC11" s="3">
        <f t="shared" si="0"/>
        <v>3843352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4704450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167141</v>
      </c>
      <c r="AA12" s="13"/>
      <c r="AB12" s="14"/>
      <c r="AC12" s="3">
        <f t="shared" si="0"/>
        <v>4871591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7552+108155</f>
        <v>115707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115707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433520+25968</f>
        <v>459488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459488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3164687+336001+20682+108944</f>
        <v>3630314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43612+2814</f>
        <v>46426</v>
      </c>
      <c r="AA17" s="13"/>
      <c r="AB17" s="14"/>
      <c r="AC17" s="3">
        <f t="shared" si="0"/>
        <v>3676740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-50+577908+103457+8206+21584</f>
        <v>711105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1209+107631</f>
        <v>108840</v>
      </c>
      <c r="AA18" s="13"/>
      <c r="AB18" s="14"/>
      <c r="AC18" s="3">
        <f t="shared" si="0"/>
        <v>819945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143798</f>
        <v>143798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10628</f>
        <v>10628</v>
      </c>
      <c r="AA22" s="13"/>
      <c r="AB22" s="14"/>
      <c r="AC22" s="3">
        <f t="shared" si="0"/>
        <v>154426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3855510</f>
        <v>3855510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22814+35487</f>
        <v>58301</v>
      </c>
      <c r="AA23" s="13"/>
      <c r="AB23" s="14"/>
      <c r="AC23" s="3">
        <f t="shared" si="0"/>
        <v>3913811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  <c r="AE26" s="3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12186</f>
        <v>12186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12186</v>
      </c>
      <c r="AD27" s="6"/>
      <c r="AE27" s="3">
        <f>AC22+AC27</f>
        <v>166612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137835</f>
        <v>137835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137835</v>
      </c>
      <c r="AD28" s="6"/>
      <c r="AE28" s="3">
        <f>AC23+AC28</f>
        <v>4051646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4218258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E30" s="3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30"/>
  <sheetViews>
    <sheetView workbookViewId="0">
      <selection activeCell="N35" sqref="N35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39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40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8291698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171123</v>
      </c>
      <c r="AA8" s="13"/>
      <c r="AB8" s="14"/>
      <c r="AC8" s="3">
        <f>K8+Z8</f>
        <v>8462821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103840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103840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408063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408063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3138456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45436</v>
      </c>
      <c r="AA11" s="13"/>
      <c r="AB11" s="14"/>
      <c r="AC11" s="3">
        <f t="shared" si="0"/>
        <v>3183892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4641339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125687</v>
      </c>
      <c r="AA12" s="13"/>
      <c r="AB12" s="14"/>
      <c r="AC12" s="3">
        <f t="shared" si="0"/>
        <v>4767026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6124+97716</f>
        <v>103840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103840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383300+24763</f>
        <v>408063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408063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2555741+295259+34952+112781</f>
        <v>2998733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2156+35661</f>
        <v>37817</v>
      </c>
      <c r="AA17" s="13"/>
      <c r="AB17" s="14"/>
      <c r="AC17" s="3">
        <f t="shared" si="0"/>
        <v>3036550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-38+569764+87795+21426+23079</f>
        <v>702026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73541+753</f>
        <v>74294</v>
      </c>
      <c r="AA18" s="13"/>
      <c r="AB18" s="14"/>
      <c r="AC18" s="3">
        <f t="shared" si="0"/>
        <v>776320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115457</f>
        <v>115457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7619</f>
        <v>7619</v>
      </c>
      <c r="AA22" s="13"/>
      <c r="AB22" s="14"/>
      <c r="AC22" s="3">
        <f t="shared" si="0"/>
        <v>123076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3783519</f>
        <v>3783519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27553+23840</f>
        <v>51393</v>
      </c>
      <c r="AA23" s="13"/>
      <c r="AB23" s="14"/>
      <c r="AC23" s="3">
        <f t="shared" si="0"/>
        <v>3834912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24266</f>
        <v>24266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24266</v>
      </c>
      <c r="AD27" s="6"/>
      <c r="AE27" s="3">
        <f>AC22+AC27</f>
        <v>147342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155794</f>
        <v>155794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155794</v>
      </c>
      <c r="AD28" s="6"/>
      <c r="AE28" s="3">
        <f>AC23+AC28</f>
        <v>3990706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4138048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30"/>
  <sheetViews>
    <sheetView workbookViewId="0">
      <selection activeCell="K17" sqref="K17:M17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41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42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9078940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169626</v>
      </c>
      <c r="AA8" s="13"/>
      <c r="AB8" s="14"/>
      <c r="AC8" s="3">
        <f>K8+Z8</f>
        <v>9248566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84070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84070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465684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465684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3502535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41398</v>
      </c>
      <c r="AA11" s="13"/>
      <c r="AB11" s="14"/>
      <c r="AC11" s="3">
        <f t="shared" si="0"/>
        <v>3543933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5026651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128228</v>
      </c>
      <c r="AA12" s="13"/>
      <c r="AB12" s="14"/>
      <c r="AC12" s="3">
        <f t="shared" si="0"/>
        <v>5154879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6843+77227</f>
        <v>84070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84070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428186+37498</f>
        <v>465684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465684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-40+2951560+278502+38084+112124</f>
        <v>3380230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30793+2005</f>
        <v>32798</v>
      </c>
      <c r="AA17" s="13"/>
      <c r="AB17" s="14"/>
      <c r="AC17" s="3">
        <f t="shared" si="0"/>
        <v>3413028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735705+99505+27206+23238</f>
        <v>885654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698+67607</f>
        <v>68305</v>
      </c>
      <c r="AA18" s="13"/>
      <c r="AB18" s="14"/>
      <c r="AC18" s="3">
        <f t="shared" si="0"/>
        <v>953959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104267</f>
        <v>104267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8600</f>
        <v>8600</v>
      </c>
      <c r="AA22" s="13"/>
      <c r="AB22" s="14"/>
      <c r="AC22" s="3">
        <f t="shared" si="0"/>
        <v>112867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4000220</f>
        <v>4000220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38139+21784</f>
        <v>59923</v>
      </c>
      <c r="AA23" s="13"/>
      <c r="AB23" s="14"/>
      <c r="AC23" s="3">
        <f t="shared" si="0"/>
        <v>4060143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18038</f>
        <v>18038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18038</v>
      </c>
      <c r="AD27" s="6"/>
      <c r="AE27" s="3">
        <f>AC22+AC27</f>
        <v>130905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140777</f>
        <v>140777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140777</v>
      </c>
      <c r="AD28" s="6"/>
      <c r="AE28" s="3">
        <f>AC23+AC28</f>
        <v>4200920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4331825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30"/>
  <sheetViews>
    <sheetView workbookViewId="0">
      <selection activeCell="N34" sqref="N34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43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44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9627727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175593</v>
      </c>
      <c r="AA8" s="13"/>
      <c r="AB8" s="14"/>
      <c r="AC8" s="3">
        <f>K8+Z8</f>
        <v>9803320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91412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91412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509939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509939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3978734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57895</v>
      </c>
      <c r="AA11" s="13"/>
      <c r="AB11" s="14"/>
      <c r="AC11" s="3">
        <f t="shared" si="0"/>
        <v>4036629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5047642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117698</v>
      </c>
      <c r="AA12" s="13"/>
      <c r="AB12" s="14"/>
      <c r="AC12" s="3">
        <f t="shared" si="0"/>
        <v>5165340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7105+84307</f>
        <v>91412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91412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457683+52256</f>
        <v>509939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509939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-25+3413258+276925+54175+113375</f>
        <v>3857708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46478+2430</f>
        <v>48908</v>
      </c>
      <c r="AA17" s="13"/>
      <c r="AB17" s="14"/>
      <c r="AC17" s="3">
        <f t="shared" si="0"/>
        <v>3906616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785168+107804+31576+23557</f>
        <v>948105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1638+69584</f>
        <v>71222</v>
      </c>
      <c r="AA18" s="13"/>
      <c r="AB18" s="14"/>
      <c r="AC18" s="3">
        <f t="shared" si="0"/>
        <v>1019327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102281</f>
        <v>102281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8987</f>
        <v>8987</v>
      </c>
      <c r="AA22" s="13"/>
      <c r="AB22" s="14"/>
      <c r="AC22" s="3">
        <f t="shared" si="0"/>
        <v>111268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3966864</f>
        <v>3966864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20990+25486</f>
        <v>46476</v>
      </c>
      <c r="AA23" s="13"/>
      <c r="AB23" s="14"/>
      <c r="AC23" s="3">
        <f t="shared" si="0"/>
        <v>4013340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18745</f>
        <v>18745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18745</v>
      </c>
      <c r="AD27" s="6"/>
      <c r="AE27" s="3">
        <f>AC22+AC27</f>
        <v>130013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132673</f>
        <v>132673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132673</v>
      </c>
      <c r="AD28" s="6"/>
      <c r="AE28" s="3">
        <f>AC23+AC28</f>
        <v>4146013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4276026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A27:J27"/>
    <mergeCell ref="K27:M27"/>
    <mergeCell ref="P27:Y27"/>
    <mergeCell ref="Z27:AB27"/>
    <mergeCell ref="A28:J28"/>
    <mergeCell ref="K28:M28"/>
    <mergeCell ref="P28:Y28"/>
    <mergeCell ref="Z28:AB28"/>
    <mergeCell ref="A25:J25"/>
    <mergeCell ref="K25:M25"/>
    <mergeCell ref="P25:Y25"/>
    <mergeCell ref="Z25:AB25"/>
    <mergeCell ref="A26:J26"/>
    <mergeCell ref="K26:M26"/>
    <mergeCell ref="P26:Y26"/>
    <mergeCell ref="Z26:AB26"/>
    <mergeCell ref="A23:J23"/>
    <mergeCell ref="K23:M23"/>
    <mergeCell ref="P23:Y23"/>
    <mergeCell ref="Z23:AB23"/>
    <mergeCell ref="A24:J24"/>
    <mergeCell ref="K24:M24"/>
    <mergeCell ref="P24:Y24"/>
    <mergeCell ref="Z24:AB24"/>
    <mergeCell ref="A21:J21"/>
    <mergeCell ref="K21:M21"/>
    <mergeCell ref="P21:Y21"/>
    <mergeCell ref="Z21:AB21"/>
    <mergeCell ref="A22:J22"/>
    <mergeCell ref="K22:M22"/>
    <mergeCell ref="P22:Y22"/>
    <mergeCell ref="Z22:AB22"/>
    <mergeCell ref="A19:J19"/>
    <mergeCell ref="K19:M19"/>
    <mergeCell ref="P19:Y19"/>
    <mergeCell ref="Z19:AB19"/>
    <mergeCell ref="A20:J20"/>
    <mergeCell ref="K20:M20"/>
    <mergeCell ref="P20:Y20"/>
    <mergeCell ref="Z20:AB20"/>
    <mergeCell ref="A17:J17"/>
    <mergeCell ref="K17:M17"/>
    <mergeCell ref="P17:Y17"/>
    <mergeCell ref="Z17:AB17"/>
    <mergeCell ref="A18:J18"/>
    <mergeCell ref="K18:M18"/>
    <mergeCell ref="P18:Y18"/>
    <mergeCell ref="Z18:AB18"/>
    <mergeCell ref="A15:J15"/>
    <mergeCell ref="K15:M15"/>
    <mergeCell ref="P15:Y15"/>
    <mergeCell ref="Z15:AB15"/>
    <mergeCell ref="A16:J16"/>
    <mergeCell ref="K16:M16"/>
    <mergeCell ref="P16:Y16"/>
    <mergeCell ref="Z16:AB16"/>
    <mergeCell ref="A13:M13"/>
    <mergeCell ref="P13:AB13"/>
    <mergeCell ref="A14:J14"/>
    <mergeCell ref="K14:M14"/>
    <mergeCell ref="P14:Y14"/>
    <mergeCell ref="Z14:AB14"/>
    <mergeCell ref="A11:J11"/>
    <mergeCell ref="K11:M11"/>
    <mergeCell ref="P11:Y11"/>
    <mergeCell ref="Z11:AB11"/>
    <mergeCell ref="A12:J12"/>
    <mergeCell ref="K12:M12"/>
    <mergeCell ref="P12:Y12"/>
    <mergeCell ref="Z12:AB12"/>
    <mergeCell ref="A9:J9"/>
    <mergeCell ref="K9:M9"/>
    <mergeCell ref="P9:Y9"/>
    <mergeCell ref="Z9:AB9"/>
    <mergeCell ref="A10:J10"/>
    <mergeCell ref="K10:M10"/>
    <mergeCell ref="P10:Y10"/>
    <mergeCell ref="Z10:AB10"/>
    <mergeCell ref="B2:L4"/>
    <mergeCell ref="Q2:AA4"/>
    <mergeCell ref="E6:K6"/>
    <mergeCell ref="T6:Z6"/>
    <mergeCell ref="A8:J8"/>
    <mergeCell ref="K8:M8"/>
    <mergeCell ref="P8:Y8"/>
    <mergeCell ref="Z8:AB8"/>
  </mergeCells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30"/>
  <sheetViews>
    <sheetView workbookViewId="0">
      <selection activeCell="K22" sqref="K22:M22"/>
    </sheetView>
  </sheetViews>
  <sheetFormatPr defaultRowHeight="15" x14ac:dyDescent="0.25"/>
  <cols>
    <col min="2" max="2" width="8.7109375" customWidth="1"/>
    <col min="3" max="3" width="7.5703125" customWidth="1"/>
    <col min="4" max="4" width="7.140625" customWidth="1"/>
    <col min="5" max="5" width="5.85546875" customWidth="1"/>
    <col min="7" max="7" width="8.5703125" customWidth="1"/>
    <col min="8" max="8" width="9.140625" hidden="1" customWidth="1"/>
    <col min="9" max="9" width="3.85546875" hidden="1" customWidth="1"/>
    <col min="10" max="10" width="9.140625" hidden="1" customWidth="1"/>
    <col min="23" max="23" width="1.140625" customWidth="1"/>
    <col min="24" max="25" width="9.140625" hidden="1" customWidth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0" ht="15" customHeight="1" x14ac:dyDescent="0.25">
      <c r="A2" s="5"/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5"/>
      <c r="N2" s="5"/>
      <c r="O2" s="5"/>
      <c r="P2" s="5"/>
      <c r="Q2" s="18" t="s">
        <v>27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5"/>
    </row>
    <row r="3" spans="1:30" x14ac:dyDescent="0.25">
      <c r="A3" s="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5"/>
      <c r="N3" s="5"/>
      <c r="O3" s="5"/>
      <c r="P3" s="5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5"/>
    </row>
    <row r="4" spans="1:30" x14ac:dyDescent="0.25">
      <c r="A4" s="5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5"/>
      <c r="N4" s="5"/>
      <c r="O4" s="5"/>
      <c r="P4" s="5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5"/>
    </row>
    <row r="5" spans="1:30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3"/>
      <c r="AD5" s="6"/>
    </row>
    <row r="6" spans="1:30" x14ac:dyDescent="0.25">
      <c r="A6" s="5"/>
      <c r="B6" s="5"/>
      <c r="C6" s="5"/>
      <c r="D6" s="5"/>
      <c r="E6" s="19" t="s">
        <v>45</v>
      </c>
      <c r="F6" s="19"/>
      <c r="G6" s="19"/>
      <c r="H6" s="19"/>
      <c r="I6" s="19"/>
      <c r="J6" s="19"/>
      <c r="K6" s="19"/>
      <c r="L6" s="5"/>
      <c r="M6" s="5"/>
      <c r="N6" s="5"/>
      <c r="O6" s="5"/>
      <c r="P6" s="5"/>
      <c r="Q6" s="5"/>
      <c r="R6" s="5"/>
      <c r="S6" s="5"/>
      <c r="T6" s="19" t="s">
        <v>46</v>
      </c>
      <c r="U6" s="19"/>
      <c r="V6" s="19"/>
      <c r="W6" s="19"/>
      <c r="X6" s="19"/>
      <c r="Y6" s="19"/>
      <c r="Z6" s="19"/>
      <c r="AA6" s="5"/>
      <c r="AB6" s="5"/>
      <c r="AC6" s="3"/>
      <c r="AD6" s="6"/>
    </row>
    <row r="7" spans="1:30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25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 t="s">
        <v>25</v>
      </c>
      <c r="AC7" s="3"/>
      <c r="AD7" s="6"/>
    </row>
    <row r="8" spans="1:30" x14ac:dyDescent="0.25">
      <c r="A8" s="15" t="s">
        <v>18</v>
      </c>
      <c r="B8" s="16"/>
      <c r="C8" s="16"/>
      <c r="D8" s="16"/>
      <c r="E8" s="16"/>
      <c r="F8" s="16"/>
      <c r="G8" s="16"/>
      <c r="H8" s="16"/>
      <c r="I8" s="16"/>
      <c r="J8" s="17"/>
      <c r="K8" s="12">
        <f>K10+K11+K12+K9</f>
        <v>8912449</v>
      </c>
      <c r="L8" s="13"/>
      <c r="M8" s="14"/>
      <c r="N8" s="5"/>
      <c r="O8" s="5"/>
      <c r="P8" s="15" t="s">
        <v>18</v>
      </c>
      <c r="Q8" s="16"/>
      <c r="R8" s="16"/>
      <c r="S8" s="16"/>
      <c r="T8" s="16"/>
      <c r="U8" s="16"/>
      <c r="V8" s="16"/>
      <c r="W8" s="16"/>
      <c r="X8" s="16"/>
      <c r="Y8" s="17"/>
      <c r="Z8" s="12">
        <f>Z10+Z11+Z12+Z9</f>
        <v>173387</v>
      </c>
      <c r="AA8" s="13"/>
      <c r="AB8" s="14"/>
      <c r="AC8" s="3">
        <f>K8+Z8</f>
        <v>9085836</v>
      </c>
      <c r="AD8" s="6"/>
    </row>
    <row r="9" spans="1:30" x14ac:dyDescent="0.25">
      <c r="A9" s="12" t="s">
        <v>19</v>
      </c>
      <c r="B9" s="13"/>
      <c r="C9" s="13"/>
      <c r="D9" s="13"/>
      <c r="E9" s="13"/>
      <c r="F9" s="13"/>
      <c r="G9" s="13"/>
      <c r="H9" s="13"/>
      <c r="I9" s="13"/>
      <c r="J9" s="14"/>
      <c r="K9" s="12">
        <f>K15</f>
        <v>111454</v>
      </c>
      <c r="L9" s="13"/>
      <c r="M9" s="14"/>
      <c r="N9" s="5"/>
      <c r="O9" s="5"/>
      <c r="P9" s="12" t="s">
        <v>19</v>
      </c>
      <c r="Q9" s="13"/>
      <c r="R9" s="13"/>
      <c r="S9" s="13"/>
      <c r="T9" s="13"/>
      <c r="U9" s="13"/>
      <c r="V9" s="13"/>
      <c r="W9" s="13"/>
      <c r="X9" s="13"/>
      <c r="Y9" s="14"/>
      <c r="Z9" s="12"/>
      <c r="AA9" s="13"/>
      <c r="AB9" s="14"/>
      <c r="AC9" s="3">
        <f t="shared" ref="AC9:AC28" si="0">K9+Z9</f>
        <v>111454</v>
      </c>
      <c r="AD9" s="6"/>
    </row>
    <row r="10" spans="1:30" x14ac:dyDescent="0.25">
      <c r="A10" s="12" t="s">
        <v>20</v>
      </c>
      <c r="B10" s="13"/>
      <c r="C10" s="13"/>
      <c r="D10" s="13"/>
      <c r="E10" s="13"/>
      <c r="F10" s="13"/>
      <c r="G10" s="13"/>
      <c r="H10" s="13"/>
      <c r="I10" s="13"/>
      <c r="J10" s="14"/>
      <c r="K10" s="12">
        <f>K16</f>
        <v>436086</v>
      </c>
      <c r="L10" s="13"/>
      <c r="M10" s="14"/>
      <c r="N10" s="5"/>
      <c r="O10" s="5"/>
      <c r="P10" s="12" t="s">
        <v>20</v>
      </c>
      <c r="Q10" s="13"/>
      <c r="R10" s="13"/>
      <c r="S10" s="13"/>
      <c r="T10" s="13"/>
      <c r="U10" s="13"/>
      <c r="V10" s="13"/>
      <c r="W10" s="13"/>
      <c r="X10" s="13"/>
      <c r="Y10" s="14"/>
      <c r="Z10" s="12"/>
      <c r="AA10" s="13"/>
      <c r="AB10" s="14"/>
      <c r="AC10" s="3">
        <f t="shared" si="0"/>
        <v>436086</v>
      </c>
      <c r="AD10" s="6"/>
    </row>
    <row r="11" spans="1:30" x14ac:dyDescent="0.25">
      <c r="A11" s="12" t="s">
        <v>21</v>
      </c>
      <c r="B11" s="13"/>
      <c r="C11" s="13"/>
      <c r="D11" s="13"/>
      <c r="E11" s="13"/>
      <c r="F11" s="13"/>
      <c r="G11" s="13"/>
      <c r="H11" s="13"/>
      <c r="I11" s="13"/>
      <c r="J11" s="14"/>
      <c r="K11" s="12">
        <f>K17+K22+K27</f>
        <v>3643619</v>
      </c>
      <c r="L11" s="13"/>
      <c r="M11" s="14"/>
      <c r="N11" s="5"/>
      <c r="O11" s="5"/>
      <c r="P11" s="12" t="s">
        <v>21</v>
      </c>
      <c r="Q11" s="13"/>
      <c r="R11" s="13"/>
      <c r="S11" s="13"/>
      <c r="T11" s="13"/>
      <c r="U11" s="13"/>
      <c r="V11" s="13"/>
      <c r="W11" s="13"/>
      <c r="X11" s="13"/>
      <c r="Y11" s="14"/>
      <c r="Z11" s="12">
        <f>Z17+Z22+Z27</f>
        <v>50594</v>
      </c>
      <c r="AA11" s="13"/>
      <c r="AB11" s="14"/>
      <c r="AC11" s="3">
        <f t="shared" si="0"/>
        <v>3694213</v>
      </c>
      <c r="AD11" s="6"/>
    </row>
    <row r="12" spans="1:30" x14ac:dyDescent="0.25">
      <c r="A12" s="12" t="s">
        <v>22</v>
      </c>
      <c r="B12" s="13"/>
      <c r="C12" s="13"/>
      <c r="D12" s="13"/>
      <c r="E12" s="13"/>
      <c r="F12" s="13"/>
      <c r="G12" s="13"/>
      <c r="H12" s="13"/>
      <c r="I12" s="13"/>
      <c r="J12" s="14"/>
      <c r="K12" s="12">
        <f>K18+K23+K28</f>
        <v>4721290</v>
      </c>
      <c r="L12" s="13"/>
      <c r="M12" s="14"/>
      <c r="N12" s="5"/>
      <c r="O12" s="5"/>
      <c r="P12" s="12" t="s">
        <v>29</v>
      </c>
      <c r="Q12" s="13"/>
      <c r="R12" s="13"/>
      <c r="S12" s="13"/>
      <c r="T12" s="13"/>
      <c r="U12" s="13"/>
      <c r="V12" s="13"/>
      <c r="W12" s="13"/>
      <c r="X12" s="13"/>
      <c r="Y12" s="14"/>
      <c r="Z12" s="12">
        <f>Z18+Z23+Z28</f>
        <v>122793</v>
      </c>
      <c r="AA12" s="13"/>
      <c r="AB12" s="14"/>
      <c r="AC12" s="3">
        <f t="shared" si="0"/>
        <v>4844083</v>
      </c>
      <c r="AD12" s="6"/>
    </row>
    <row r="13" spans="1:30" x14ac:dyDescent="0.25">
      <c r="A13" s="15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5"/>
      <c r="O13" s="5"/>
      <c r="P13" s="15" t="s">
        <v>28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7"/>
      <c r="AC13" s="3">
        <f t="shared" si="0"/>
        <v>0</v>
      </c>
      <c r="AD13" s="6"/>
    </row>
    <row r="14" spans="1:30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K14" s="12"/>
      <c r="L14" s="13"/>
      <c r="M14" s="14"/>
      <c r="N14" s="5"/>
      <c r="O14" s="5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2"/>
      <c r="AA14" s="13"/>
      <c r="AB14" s="14"/>
      <c r="AC14" s="3">
        <f t="shared" si="0"/>
        <v>0</v>
      </c>
      <c r="AD14" s="6"/>
    </row>
    <row r="15" spans="1:30" x14ac:dyDescent="0.25">
      <c r="A15" s="12" t="s">
        <v>19</v>
      </c>
      <c r="B15" s="13"/>
      <c r="C15" s="13"/>
      <c r="D15" s="13"/>
      <c r="E15" s="13"/>
      <c r="F15" s="13"/>
      <c r="G15" s="13"/>
      <c r="H15" s="13"/>
      <c r="I15" s="13"/>
      <c r="J15" s="14"/>
      <c r="K15" s="12">
        <f>6392+105062</f>
        <v>111454</v>
      </c>
      <c r="L15" s="13"/>
      <c r="M15" s="14"/>
      <c r="N15" s="5"/>
      <c r="O15" s="5"/>
      <c r="P15" s="12" t="s">
        <v>19</v>
      </c>
      <c r="Q15" s="13"/>
      <c r="R15" s="13"/>
      <c r="S15" s="13"/>
      <c r="T15" s="13"/>
      <c r="U15" s="13"/>
      <c r="V15" s="13"/>
      <c r="W15" s="13"/>
      <c r="X15" s="13"/>
      <c r="Y15" s="14"/>
      <c r="Z15" s="12"/>
      <c r="AA15" s="13"/>
      <c r="AB15" s="14"/>
      <c r="AC15" s="3">
        <f t="shared" si="0"/>
        <v>111454</v>
      </c>
      <c r="AD15" s="6"/>
    </row>
    <row r="16" spans="1:30" x14ac:dyDescent="0.25">
      <c r="A16" s="12" t="s">
        <v>20</v>
      </c>
      <c r="B16" s="13"/>
      <c r="C16" s="13"/>
      <c r="D16" s="13"/>
      <c r="E16" s="13"/>
      <c r="F16" s="13"/>
      <c r="G16" s="13"/>
      <c r="H16" s="13"/>
      <c r="I16" s="13"/>
      <c r="J16" s="14"/>
      <c r="K16" s="12">
        <f>386310+49776</f>
        <v>436086</v>
      </c>
      <c r="L16" s="13"/>
      <c r="M16" s="14"/>
      <c r="N16" s="5"/>
      <c r="O16" s="5"/>
      <c r="P16" s="12" t="s">
        <v>20</v>
      </c>
      <c r="Q16" s="13"/>
      <c r="R16" s="13"/>
      <c r="S16" s="13"/>
      <c r="T16" s="13"/>
      <c r="U16" s="13"/>
      <c r="V16" s="13"/>
      <c r="W16" s="13"/>
      <c r="X16" s="13"/>
      <c r="Y16" s="14"/>
      <c r="Z16" s="12"/>
      <c r="AA16" s="13"/>
      <c r="AB16" s="14"/>
      <c r="AC16" s="3">
        <f t="shared" si="0"/>
        <v>436086</v>
      </c>
      <c r="AD16" s="6"/>
    </row>
    <row r="17" spans="1:31" x14ac:dyDescent="0.25">
      <c r="A17" s="12" t="s">
        <v>21</v>
      </c>
      <c r="B17" s="13"/>
      <c r="C17" s="13"/>
      <c r="D17" s="13"/>
      <c r="E17" s="13"/>
      <c r="F17" s="13"/>
      <c r="G17" s="13"/>
      <c r="H17" s="13"/>
      <c r="I17" s="13"/>
      <c r="J17" s="14"/>
      <c r="K17" s="12">
        <f>-36+3016089+297352+99967+109702</f>
        <v>3523074</v>
      </c>
      <c r="L17" s="13"/>
      <c r="M17" s="14"/>
      <c r="N17" s="5"/>
      <c r="O17" s="5"/>
      <c r="P17" s="12" t="s">
        <v>21</v>
      </c>
      <c r="Q17" s="13"/>
      <c r="R17" s="13"/>
      <c r="S17" s="13"/>
      <c r="T17" s="13"/>
      <c r="U17" s="13"/>
      <c r="V17" s="13"/>
      <c r="W17" s="13"/>
      <c r="X17" s="13"/>
      <c r="Y17" s="14"/>
      <c r="Z17" s="12">
        <f>37812+3870</f>
        <v>41682</v>
      </c>
      <c r="AA17" s="13"/>
      <c r="AB17" s="14"/>
      <c r="AC17" s="3">
        <f t="shared" si="0"/>
        <v>3564756</v>
      </c>
      <c r="AD17" s="6"/>
    </row>
    <row r="18" spans="1:31" x14ac:dyDescent="0.25">
      <c r="A18" s="12" t="s">
        <v>22</v>
      </c>
      <c r="B18" s="13"/>
      <c r="C18" s="13"/>
      <c r="D18" s="13"/>
      <c r="E18" s="13"/>
      <c r="F18" s="13"/>
      <c r="G18" s="13"/>
      <c r="H18" s="13"/>
      <c r="I18" s="13"/>
      <c r="J18" s="14"/>
      <c r="K18" s="12">
        <f>732616+101871+21380+22998</f>
        <v>878865</v>
      </c>
      <c r="L18" s="13"/>
      <c r="M18" s="14"/>
      <c r="N18" s="5"/>
      <c r="O18" s="5"/>
      <c r="P18" s="12" t="s">
        <v>29</v>
      </c>
      <c r="Q18" s="13"/>
      <c r="R18" s="13"/>
      <c r="S18" s="13"/>
      <c r="T18" s="13"/>
      <c r="U18" s="13"/>
      <c r="V18" s="13"/>
      <c r="W18" s="13"/>
      <c r="X18" s="13"/>
      <c r="Y18" s="14"/>
      <c r="Z18" s="12">
        <f>2873+66989</f>
        <v>69862</v>
      </c>
      <c r="AA18" s="13"/>
      <c r="AB18" s="14"/>
      <c r="AC18" s="3">
        <f t="shared" si="0"/>
        <v>948727</v>
      </c>
      <c r="AD18" s="6"/>
    </row>
    <row r="19" spans="1:31" x14ac:dyDescent="0.25">
      <c r="A19" s="15" t="s">
        <v>23</v>
      </c>
      <c r="B19" s="16"/>
      <c r="C19" s="16"/>
      <c r="D19" s="16"/>
      <c r="E19" s="16"/>
      <c r="F19" s="16"/>
      <c r="G19" s="16"/>
      <c r="H19" s="16"/>
      <c r="I19" s="16"/>
      <c r="J19" s="17"/>
      <c r="K19" s="12"/>
      <c r="L19" s="13"/>
      <c r="M19" s="14"/>
      <c r="N19" s="5"/>
      <c r="O19" s="5"/>
      <c r="P19" s="15" t="s">
        <v>23</v>
      </c>
      <c r="Q19" s="16"/>
      <c r="R19" s="16"/>
      <c r="S19" s="16"/>
      <c r="T19" s="16"/>
      <c r="U19" s="16"/>
      <c r="V19" s="16"/>
      <c r="W19" s="16"/>
      <c r="X19" s="16"/>
      <c r="Y19" s="17"/>
      <c r="Z19" s="12"/>
      <c r="AA19" s="13"/>
      <c r="AB19" s="14"/>
      <c r="AC19" s="3">
        <f t="shared" si="0"/>
        <v>0</v>
      </c>
      <c r="AD19" s="6"/>
    </row>
    <row r="20" spans="1:31" x14ac:dyDescent="0.25">
      <c r="A20" s="12" t="s">
        <v>19</v>
      </c>
      <c r="B20" s="13"/>
      <c r="C20" s="13"/>
      <c r="D20" s="13"/>
      <c r="E20" s="13"/>
      <c r="F20" s="13"/>
      <c r="G20" s="13"/>
      <c r="H20" s="13"/>
      <c r="I20" s="13"/>
      <c r="J20" s="14"/>
      <c r="K20" s="12"/>
      <c r="L20" s="13"/>
      <c r="M20" s="14"/>
      <c r="N20" s="5"/>
      <c r="O20" s="5"/>
      <c r="P20" s="12" t="s">
        <v>19</v>
      </c>
      <c r="Q20" s="13"/>
      <c r="R20" s="13"/>
      <c r="S20" s="13"/>
      <c r="T20" s="13"/>
      <c r="U20" s="13"/>
      <c r="V20" s="13"/>
      <c r="W20" s="13"/>
      <c r="X20" s="13"/>
      <c r="Y20" s="14"/>
      <c r="Z20" s="12"/>
      <c r="AA20" s="13"/>
      <c r="AB20" s="14"/>
      <c r="AC20" s="3">
        <f t="shared" si="0"/>
        <v>0</v>
      </c>
      <c r="AD20" s="6"/>
    </row>
    <row r="21" spans="1:3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3"/>
      <c r="J21" s="14"/>
      <c r="K21" s="12"/>
      <c r="L21" s="13"/>
      <c r="M21" s="14"/>
      <c r="N21" s="5"/>
      <c r="O21" s="5"/>
      <c r="P21" s="12" t="s">
        <v>20</v>
      </c>
      <c r="Q21" s="13"/>
      <c r="R21" s="13"/>
      <c r="S21" s="13"/>
      <c r="T21" s="13"/>
      <c r="U21" s="13"/>
      <c r="V21" s="13"/>
      <c r="W21" s="13"/>
      <c r="X21" s="13"/>
      <c r="Y21" s="14"/>
      <c r="Z21" s="12"/>
      <c r="AA21" s="13"/>
      <c r="AB21" s="14"/>
      <c r="AC21" s="3">
        <f t="shared" si="0"/>
        <v>0</v>
      </c>
      <c r="AD21" s="6"/>
    </row>
    <row r="22" spans="1:31" x14ac:dyDescent="0.25">
      <c r="A22" s="12" t="s">
        <v>21</v>
      </c>
      <c r="B22" s="13"/>
      <c r="C22" s="13"/>
      <c r="D22" s="13"/>
      <c r="E22" s="13"/>
      <c r="F22" s="13"/>
      <c r="G22" s="13"/>
      <c r="H22" s="13"/>
      <c r="I22" s="13"/>
      <c r="J22" s="14"/>
      <c r="K22" s="12">
        <f>103796</f>
        <v>103796</v>
      </c>
      <c r="L22" s="13"/>
      <c r="M22" s="14"/>
      <c r="N22" s="5"/>
      <c r="O22" s="5"/>
      <c r="P22" s="12" t="s">
        <v>21</v>
      </c>
      <c r="Q22" s="13"/>
      <c r="R22" s="13"/>
      <c r="S22" s="13"/>
      <c r="T22" s="13"/>
      <c r="U22" s="13"/>
      <c r="V22" s="13"/>
      <c r="W22" s="13"/>
      <c r="X22" s="13"/>
      <c r="Y22" s="14"/>
      <c r="Z22" s="12">
        <f>8912</f>
        <v>8912</v>
      </c>
      <c r="AA22" s="13"/>
      <c r="AB22" s="14"/>
      <c r="AC22" s="3">
        <f t="shared" si="0"/>
        <v>112708</v>
      </c>
      <c r="AD22" s="6"/>
    </row>
    <row r="23" spans="1:31" x14ac:dyDescent="0.25">
      <c r="A23" s="12" t="s">
        <v>22</v>
      </c>
      <c r="B23" s="13"/>
      <c r="C23" s="13"/>
      <c r="D23" s="13"/>
      <c r="E23" s="13"/>
      <c r="F23" s="13"/>
      <c r="G23" s="13"/>
      <c r="H23" s="13"/>
      <c r="I23" s="13"/>
      <c r="J23" s="14"/>
      <c r="K23" s="12">
        <f>3712541</f>
        <v>3712541</v>
      </c>
      <c r="L23" s="13"/>
      <c r="M23" s="14"/>
      <c r="N23" s="5"/>
      <c r="O23" s="5"/>
      <c r="P23" s="12" t="s">
        <v>22</v>
      </c>
      <c r="Q23" s="13"/>
      <c r="R23" s="13"/>
      <c r="S23" s="13"/>
      <c r="T23" s="13"/>
      <c r="U23" s="13"/>
      <c r="V23" s="13"/>
      <c r="W23" s="13"/>
      <c r="X23" s="13"/>
      <c r="Y23" s="14"/>
      <c r="Z23" s="12">
        <f>32776+20155</f>
        <v>52931</v>
      </c>
      <c r="AA23" s="13"/>
      <c r="AB23" s="14"/>
      <c r="AC23" s="3">
        <f t="shared" si="0"/>
        <v>3765472</v>
      </c>
      <c r="AD23" s="6"/>
    </row>
    <row r="24" spans="1:31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7"/>
      <c r="K24" s="12"/>
      <c r="L24" s="13"/>
      <c r="M24" s="14"/>
      <c r="N24" s="5"/>
      <c r="O24" s="5"/>
      <c r="P24" s="15" t="s">
        <v>24</v>
      </c>
      <c r="Q24" s="16"/>
      <c r="R24" s="16"/>
      <c r="S24" s="16"/>
      <c r="T24" s="16"/>
      <c r="U24" s="16"/>
      <c r="V24" s="16"/>
      <c r="W24" s="16"/>
      <c r="X24" s="16"/>
      <c r="Y24" s="17"/>
      <c r="Z24" s="12"/>
      <c r="AA24" s="13"/>
      <c r="AB24" s="14"/>
      <c r="AC24" s="3">
        <f t="shared" si="0"/>
        <v>0</v>
      </c>
      <c r="AD24" s="6"/>
    </row>
    <row r="25" spans="1:31" x14ac:dyDescent="0.25">
      <c r="A25" s="12" t="s">
        <v>19</v>
      </c>
      <c r="B25" s="13"/>
      <c r="C25" s="13"/>
      <c r="D25" s="13"/>
      <c r="E25" s="13"/>
      <c r="F25" s="13"/>
      <c r="G25" s="13"/>
      <c r="H25" s="13"/>
      <c r="I25" s="13"/>
      <c r="J25" s="14"/>
      <c r="K25" s="12"/>
      <c r="L25" s="13"/>
      <c r="M25" s="14"/>
      <c r="N25" s="5"/>
      <c r="O25" s="5"/>
      <c r="P25" s="12" t="s">
        <v>19</v>
      </c>
      <c r="Q25" s="13"/>
      <c r="R25" s="13"/>
      <c r="S25" s="13"/>
      <c r="T25" s="13"/>
      <c r="U25" s="13"/>
      <c r="V25" s="13"/>
      <c r="W25" s="13"/>
      <c r="X25" s="13"/>
      <c r="Y25" s="14"/>
      <c r="Z25" s="12"/>
      <c r="AA25" s="13"/>
      <c r="AB25" s="14"/>
      <c r="AC25" s="3">
        <f t="shared" si="0"/>
        <v>0</v>
      </c>
      <c r="AD25" s="6"/>
    </row>
    <row r="26" spans="1:31" x14ac:dyDescent="0.25">
      <c r="A26" s="12" t="s">
        <v>20</v>
      </c>
      <c r="B26" s="13"/>
      <c r="C26" s="13"/>
      <c r="D26" s="13"/>
      <c r="E26" s="13"/>
      <c r="F26" s="13"/>
      <c r="G26" s="13"/>
      <c r="H26" s="13"/>
      <c r="I26" s="13"/>
      <c r="J26" s="14"/>
      <c r="K26" s="12"/>
      <c r="L26" s="13"/>
      <c r="M26" s="14"/>
      <c r="N26" s="5"/>
      <c r="O26" s="5"/>
      <c r="P26" s="12" t="s">
        <v>20</v>
      </c>
      <c r="Q26" s="13"/>
      <c r="R26" s="13"/>
      <c r="S26" s="13"/>
      <c r="T26" s="13"/>
      <c r="U26" s="13"/>
      <c r="V26" s="13"/>
      <c r="W26" s="13"/>
      <c r="X26" s="13"/>
      <c r="Y26" s="14"/>
      <c r="Z26" s="12"/>
      <c r="AA26" s="13"/>
      <c r="AB26" s="14"/>
      <c r="AC26" s="3">
        <f t="shared" si="0"/>
        <v>0</v>
      </c>
      <c r="AD26" s="6"/>
    </row>
    <row r="27" spans="1:31" x14ac:dyDescent="0.25">
      <c r="A27" s="12" t="s">
        <v>21</v>
      </c>
      <c r="B27" s="13"/>
      <c r="C27" s="13"/>
      <c r="D27" s="13"/>
      <c r="E27" s="13"/>
      <c r="F27" s="13"/>
      <c r="G27" s="13"/>
      <c r="H27" s="13"/>
      <c r="I27" s="13"/>
      <c r="J27" s="14"/>
      <c r="K27" s="12">
        <f>16749</f>
        <v>16749</v>
      </c>
      <c r="L27" s="13"/>
      <c r="M27" s="14"/>
      <c r="N27" s="5"/>
      <c r="O27" s="5"/>
      <c r="P27" s="12" t="s">
        <v>21</v>
      </c>
      <c r="Q27" s="13"/>
      <c r="R27" s="13"/>
      <c r="S27" s="13"/>
      <c r="T27" s="13"/>
      <c r="U27" s="13"/>
      <c r="V27" s="13"/>
      <c r="W27" s="13"/>
      <c r="X27" s="13"/>
      <c r="Y27" s="14"/>
      <c r="Z27" s="12"/>
      <c r="AA27" s="13"/>
      <c r="AB27" s="14"/>
      <c r="AC27" s="3">
        <f t="shared" si="0"/>
        <v>16749</v>
      </c>
      <c r="AD27" s="6"/>
      <c r="AE27" s="3">
        <f>AC22+AC27</f>
        <v>129457</v>
      </c>
    </row>
    <row r="28" spans="1:31" x14ac:dyDescent="0.25">
      <c r="A28" s="12" t="s">
        <v>22</v>
      </c>
      <c r="B28" s="13"/>
      <c r="C28" s="13"/>
      <c r="D28" s="13"/>
      <c r="E28" s="13"/>
      <c r="F28" s="13"/>
      <c r="G28" s="13"/>
      <c r="H28" s="13"/>
      <c r="I28" s="13"/>
      <c r="J28" s="14"/>
      <c r="K28" s="12">
        <f>129884</f>
        <v>129884</v>
      </c>
      <c r="L28" s="13"/>
      <c r="M28" s="14"/>
      <c r="N28" s="5"/>
      <c r="O28" s="5"/>
      <c r="P28" s="12" t="s">
        <v>22</v>
      </c>
      <c r="Q28" s="13"/>
      <c r="R28" s="13"/>
      <c r="S28" s="13"/>
      <c r="T28" s="13"/>
      <c r="U28" s="13"/>
      <c r="V28" s="13"/>
      <c r="W28" s="13"/>
      <c r="X28" s="13"/>
      <c r="Y28" s="14"/>
      <c r="Z28" s="12"/>
      <c r="AA28" s="13"/>
      <c r="AB28" s="14"/>
      <c r="AC28" s="3">
        <f t="shared" si="0"/>
        <v>129884</v>
      </c>
      <c r="AD28" s="6"/>
      <c r="AE28" s="3">
        <f>AC23+AC28</f>
        <v>3895356</v>
      </c>
    </row>
    <row r="29" spans="1:3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D29" s="6"/>
      <c r="AE29" s="3">
        <f>AE27+AE28</f>
        <v>4024813</v>
      </c>
    </row>
    <row r="30" spans="1:3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</sheetData>
  <mergeCells count="86">
    <mergeCell ref="B2:L4"/>
    <mergeCell ref="Q2:AA4"/>
    <mergeCell ref="E6:K6"/>
    <mergeCell ref="T6:Z6"/>
    <mergeCell ref="A8:J8"/>
    <mergeCell ref="K8:M8"/>
    <mergeCell ref="P8:Y8"/>
    <mergeCell ref="Z8:AB8"/>
    <mergeCell ref="A9:J9"/>
    <mergeCell ref="K9:M9"/>
    <mergeCell ref="P9:Y9"/>
    <mergeCell ref="Z9:AB9"/>
    <mergeCell ref="A10:J10"/>
    <mergeCell ref="K10:M10"/>
    <mergeCell ref="P10:Y10"/>
    <mergeCell ref="Z10:AB10"/>
    <mergeCell ref="A11:J11"/>
    <mergeCell ref="K11:M11"/>
    <mergeCell ref="P11:Y11"/>
    <mergeCell ref="Z11:AB11"/>
    <mergeCell ref="A12:J12"/>
    <mergeCell ref="K12:M12"/>
    <mergeCell ref="P12:Y12"/>
    <mergeCell ref="Z12:AB12"/>
    <mergeCell ref="A13:M13"/>
    <mergeCell ref="P13:AB13"/>
    <mergeCell ref="A14:J14"/>
    <mergeCell ref="K14:M14"/>
    <mergeCell ref="P14:Y14"/>
    <mergeCell ref="Z14:AB14"/>
    <mergeCell ref="A15:J15"/>
    <mergeCell ref="K15:M15"/>
    <mergeCell ref="P15:Y15"/>
    <mergeCell ref="Z15:AB15"/>
    <mergeCell ref="A16:J16"/>
    <mergeCell ref="K16:M16"/>
    <mergeCell ref="P16:Y16"/>
    <mergeCell ref="Z16:AB16"/>
    <mergeCell ref="A17:J17"/>
    <mergeCell ref="K17:M17"/>
    <mergeCell ref="P17:Y17"/>
    <mergeCell ref="Z17:AB17"/>
    <mergeCell ref="A18:J18"/>
    <mergeCell ref="K18:M18"/>
    <mergeCell ref="P18:Y18"/>
    <mergeCell ref="Z18:AB18"/>
    <mergeCell ref="A19:J19"/>
    <mergeCell ref="K19:M19"/>
    <mergeCell ref="P19:Y19"/>
    <mergeCell ref="Z19:AB19"/>
    <mergeCell ref="A20:J20"/>
    <mergeCell ref="K20:M20"/>
    <mergeCell ref="P20:Y20"/>
    <mergeCell ref="Z20:AB20"/>
    <mergeCell ref="A21:J21"/>
    <mergeCell ref="K21:M21"/>
    <mergeCell ref="P21:Y21"/>
    <mergeCell ref="Z21:AB21"/>
    <mergeCell ref="A22:J22"/>
    <mergeCell ref="K22:M22"/>
    <mergeCell ref="P22:Y22"/>
    <mergeCell ref="Z22:AB22"/>
    <mergeCell ref="A23:J23"/>
    <mergeCell ref="K23:M23"/>
    <mergeCell ref="P23:Y23"/>
    <mergeCell ref="Z23:AB23"/>
    <mergeCell ref="A24:J24"/>
    <mergeCell ref="K24:M24"/>
    <mergeCell ref="P24:Y24"/>
    <mergeCell ref="Z24:AB24"/>
    <mergeCell ref="A25:J25"/>
    <mergeCell ref="K25:M25"/>
    <mergeCell ref="P25:Y25"/>
    <mergeCell ref="Z25:AB25"/>
    <mergeCell ref="A26:J26"/>
    <mergeCell ref="K26:M26"/>
    <mergeCell ref="P26:Y26"/>
    <mergeCell ref="Z26:AB26"/>
    <mergeCell ref="A27:J27"/>
    <mergeCell ref="K27:M27"/>
    <mergeCell ref="P27:Y27"/>
    <mergeCell ref="Z27:AB27"/>
    <mergeCell ref="A28:J28"/>
    <mergeCell ref="K28:M28"/>
    <mergeCell ref="P28:Y28"/>
    <mergeCell ref="Z28:AB2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ПО </vt:lpstr>
      <vt:lpstr>Январь 2020</vt:lpstr>
      <vt:lpstr>Февраль 2020</vt:lpstr>
      <vt:lpstr>Март 2020</vt:lpstr>
      <vt:lpstr>Апрель 2020</vt:lpstr>
      <vt:lpstr>Май 2020</vt:lpstr>
      <vt:lpstr>Июнь 2020</vt:lpstr>
      <vt:lpstr>Июль 2020</vt:lpstr>
      <vt:lpstr>Август 2020</vt:lpstr>
      <vt:lpstr>Сентябрь 2020</vt:lpstr>
      <vt:lpstr>Октябрь 2020</vt:lpstr>
      <vt:lpstr>Ноябрь 2020</vt:lpstr>
      <vt:lpstr>Декабрь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2021-01-12T08:57:44Z</dcterms:modified>
</cp:coreProperties>
</file>